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22" sheetId="1" r:id="rId1"/>
  </sheets>
  <definedNames>
    <definedName name="_xlnm.Print_Area" localSheetId="0">'01.01.2022'!$A$1:$DK$23</definedName>
  </definedNames>
  <calcPr fullCalcOnLoad="1"/>
</workbook>
</file>

<file path=xl/sharedStrings.xml><?xml version="1.0" encoding="utf-8"?>
<sst xmlns="http://schemas.openxmlformats.org/spreadsheetml/2006/main" count="180" uniqueCount="116">
  <si>
    <t xml:space="preserve">                                                                  Муниципальное образование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</si>
  <si>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</si>
  <si>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Расчет целевого значения индикатора</t>
  </si>
  <si>
    <t>Предельное значение индикатора</t>
  </si>
  <si>
    <t>Бальная оценка        (1или 0)</t>
  </si>
  <si>
    <t>Бальная оценка                    (1или 0)</t>
  </si>
  <si>
    <t>Бальная оценка                   (1или 0)</t>
  </si>
  <si>
    <t>Бальная оценка                   (-1или 0)</t>
  </si>
  <si>
    <t>Бальная оценка       если &gt;0,      то =-1</t>
  </si>
  <si>
    <t>Бальная оценка                   если &gt;0,      то =-1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</si>
  <si>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</si>
  <si>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</si>
  <si>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</si>
  <si>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</si>
  <si>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Бальная оценка</t>
  </si>
  <si>
    <t>Аi - исполнение бюджета за отчетный год по налоговым доходам</t>
  </si>
  <si>
    <t>Бальная оценка (0;1)</t>
  </si>
  <si>
    <t xml:space="preserve"> 1. Пижанское г/п</t>
  </si>
  <si>
    <t>≤0,05</t>
  </si>
  <si>
    <t>≤0,5</t>
  </si>
  <si>
    <t>≤1,00</t>
  </si>
  <si>
    <t>≤0,15</t>
  </si>
  <si>
    <t>≤0,7</t>
  </si>
  <si>
    <t xml:space="preserve"> 2. Ахмановское с/п</t>
  </si>
  <si>
    <t xml:space="preserve"> 3. Безводнинское с/п</t>
  </si>
  <si>
    <t xml:space="preserve"> 4. Войское с/п</t>
  </si>
  <si>
    <t xml:space="preserve"> 5. Ижевское с/п</t>
  </si>
  <si>
    <t xml:space="preserve"> 6. Обуховское с/п</t>
  </si>
  <si>
    <t>ИТОГО</t>
  </si>
  <si>
    <t>Исполнитель:</t>
  </si>
  <si>
    <t>Зырина Анастасия Анатольевна</t>
  </si>
  <si>
    <t>Поселения ИТОГО</t>
  </si>
  <si>
    <t>Бальная оценка          (1; 0; -1; -2)</t>
  </si>
  <si>
    <t>Бальная оценка           (1; 0; -1; -2)</t>
  </si>
  <si>
    <t>Бальная оценка             (0, если нет нарушений;    -1, если имеются нарушения)</t>
  </si>
  <si>
    <t>Бальная оценка             (0, если нет нарушений;    -1, если 1 факт;              -2, если &gt; 1 факта)</t>
  </si>
  <si>
    <t>Бальная оценка             (0, если нет нарушений;     -1, если имеются нарушения)</t>
  </si>
  <si>
    <t>Бальная оценка             (-1, если установлен факт нарушения)</t>
  </si>
  <si>
    <t>Бальная оценка      (-1;0;1)</t>
  </si>
  <si>
    <t>Бальная оценка          (-1, если ниже среднерайонного уровня поступления налоговых доходов;             0, если равно среднерайонному уровню поступления налоговых доходов;             2, если выше среднерайонного уровня поступления налоговых доходов)</t>
  </si>
  <si>
    <t>Бальная оценка (2;0)</t>
  </si>
  <si>
    <t>Бальная оценка       (-1, если срок возврата не соблюден)</t>
  </si>
  <si>
    <t xml:space="preserve"> </t>
  </si>
  <si>
    <t>-</t>
  </si>
  <si>
    <t>Л. Н. Седых</t>
  </si>
  <si>
    <r>
      <t>А</t>
    </r>
    <r>
      <rPr>
        <vertAlign val="subscript"/>
        <sz val="8"/>
        <rFont val="Times New Roman"/>
        <family val="1"/>
      </rPr>
      <t xml:space="preserve">i </t>
    </r>
    <r>
      <rPr>
        <sz val="8"/>
        <rFont val="Times New Roman"/>
        <family val="1"/>
      </rPr>
      <t xml:space="preserve">- фактический размер  дефицита бюджета  </t>
    </r>
  </si>
  <si>
    <r>
      <t>Д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объем доходов бюджета </t>
    </r>
  </si>
  <si>
    <r>
      <t>Г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объем безвозмездных поступлений  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</si>
  <si>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объем муниципального долга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</si>
  <si>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уточненный годовой план доходов бюджета</t>
    </r>
  </si>
  <si>
    <r>
      <t>B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уточненный годовой план безвозмездных поступлений 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</si>
  <si>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объем муниципального долга на конец отчетного года</t>
    </r>
  </si>
  <si>
    <r>
      <t>B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верхний предел муниципального долга по состоянию на 01 января года, следующего за отчетным годом, установленный решением о бюджете</t>
    </r>
  </si>
  <si>
    <r>
      <t>А</t>
    </r>
    <r>
      <rPr>
        <vertAlign val="subscript"/>
        <sz val="8"/>
        <color indexed="8"/>
        <rFont val="Times New Roman"/>
        <family val="1"/>
      </rPr>
      <t>i</t>
    </r>
    <r>
      <rPr>
        <sz val="8"/>
        <color indexed="8"/>
        <rFont val="Times New Roman"/>
        <family val="1"/>
      </rPr>
      <t xml:space="preserve"> - фактический объем расходов на обслуживание муниципального долга на конец отчетного периода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</si>
  <si>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 объем расходов бюджета на конец отчетного периода</t>
    </r>
  </si>
  <si>
    <r>
      <t>B</t>
    </r>
    <r>
      <rPr>
        <vertAlign val="subscript"/>
        <sz val="8"/>
        <rFont val="Times New Roman"/>
        <family val="1"/>
      </rPr>
      <t xml:space="preserve">i </t>
    </r>
    <r>
      <rPr>
        <sz val="8"/>
        <rFont val="Times New Roman"/>
        <family val="1"/>
      </rPr>
      <t>- фактический объем расходов, осуществляемых за счет субвенций, предоставляемых из бюджетов другого уровня, на конец отчетного периода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</si>
  <si>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объем заимствований  в отчетном году</t>
    </r>
  </si>
  <si>
    <t>Bi - фактическая сумма, направляемая в отчетном году на погашение долговых обязательств</t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</si>
  <si>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размер дефицита  бюджета на конец отчетного года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</si>
  <si>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уточненный план расходов на содержание органов местного самоуправления 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</si>
  <si>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утвержденный Правительством области норматив формирования расходов на содержание органов местного самоуправления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</si>
  <si>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фактичекий объем муниципального долга на конец отчетного года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</si>
  <si>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объем доходов бюджета за отчетный год без учета безвозмездных поступлений 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</si>
  <si>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просроченная задолженность по бюджетным кредитам, привлеченным в бюджет поселения i-м поселением на конец отчетного периода</t>
    </r>
  </si>
  <si>
    <r>
      <t>B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просроченная задолженность по кредитам, полученным поселением от кредитных организаций, на конец отчетного периода</t>
    </r>
  </si>
  <si>
    <r>
      <t>Д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просроченная задолженность по гарантиям поселения на конец отчетного периода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</si>
  <si>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фактический объем выплат по муниципальным гарантиям на конец отчетного периода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</si>
  <si>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первоначальный план по привлекаемым бюджетным кредитам от других бюджетов бюджетной системы в i-м поселении, утвержденный решением о бюджете на текущий год в качестве источника финансирования</t>
    </r>
  </si>
  <si>
    <r>
      <t>Р</t>
    </r>
    <r>
      <rPr>
        <b/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 xml:space="preserve"> Наличие просроченной кредиторской задолженности на конец отчетного года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</si>
  <si>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объем просроченной кредиторской задолженности на конец отчетного года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</si>
  <si>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наличие фактов нецелевого использования бюджетных средств, установленных при проведении проверок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</si>
  <si>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наличие фактов нарушений порядка принятия бюджетных обязательств, установленных при проведении проверок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</si>
  <si>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наличие иных нарушений организации бюджетного процесса, имеющих признаки административных правонарушений, установленных при проведении проверок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</si>
  <si>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наличие фактов нарушения сроков и качества представления бюджетной отчетности</t>
    </r>
  </si>
  <si>
    <r>
      <t>Б</t>
    </r>
    <r>
      <rPr>
        <vertAlign val="subscript"/>
        <sz val="8"/>
        <rFont val="Times New Roman"/>
        <family val="1"/>
      </rPr>
      <t xml:space="preserve">i </t>
    </r>
    <r>
      <rPr>
        <sz val="8"/>
        <rFont val="Times New Roman"/>
        <family val="1"/>
      </rPr>
      <t>- первоначальный план в соответствии с решением о бюджете на отчетный год по налоговым доходам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</si>
  <si>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сумма недоимки по налоговым платежам, подлежащим зачислению в бюджет поселения, по нормативам, установленным в отчетном периоде, на конец отчетного периода (без учета недоимки по подгруппе доходов 109 «Задолженность и перерасчеты по отмененным налогам, сборам и иным обязательным платежам» и недоимки по кодам налогоплательщиков: 16 – организация находится в процедуре банкротства, 17 – организация признана банкротом, 18 – организация ликвидирована, 19 – умерший или объявленный судом умершим плательщик – физическое лицо)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</si>
  <si>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сумма недоимки по налоговым платежам, подлежащим зачислению в бюджет поселения, по нормативам, установленным  в отчетном периоде, на начало текущего года (без учета недоимки по подгруппе доходов 109 «Задолженность и перерасчеты по отмененным налогам, сборам и иным обязательным платежам» и недоимки по кодам налогоплательщиков: 16 – организация находится в процедуре банкротства, 17 – организация признана банкротом, 18 – организация ликвидирована, 19 – умерший или объявленный судом умершим плательщик – физическое лицо)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</si>
  <si>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сумма поступления налоговых доходов в бюджет поселения на конец отчетного периода текущего года</t>
    </r>
  </si>
  <si>
    <r>
      <t>Б</t>
    </r>
    <r>
      <rPr>
        <vertAlign val="subscript"/>
        <sz val="8"/>
        <rFont val="Times New Roman"/>
        <family val="1"/>
      </rPr>
      <t xml:space="preserve">i </t>
    </r>
    <r>
      <rPr>
        <sz val="8"/>
        <rFont val="Times New Roman"/>
        <family val="1"/>
      </rPr>
      <t>- сумма поступления налоговых доходов в бюджет поселения на конец соответствующего отчетного периода предыдущего года в сопоставимых показателях</t>
    </r>
  </si>
  <si>
    <r>
      <t>П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размещение  проекта бюджета поселения (+1)</t>
    </r>
  </si>
  <si>
    <r>
      <t>И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размещение итогового документа (протокола) по результатам проведения публичных слушаний по проекту бюджета поселения (+1)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</si>
  <si>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размещение решения об утверждении бюджета поселения (+1)</t>
    </r>
  </si>
  <si>
    <r>
      <t>Г</t>
    </r>
    <r>
      <rPr>
        <vertAlign val="subscript"/>
        <sz val="8"/>
        <rFont val="Times New Roman"/>
        <family val="1"/>
      </rPr>
      <t xml:space="preserve">i </t>
    </r>
    <r>
      <rPr>
        <sz val="8"/>
        <rFont val="Times New Roman"/>
        <family val="1"/>
      </rPr>
      <t>- размещение бюджета поселения в доступной для граждан форме (+1)</t>
    </r>
  </si>
  <si>
    <r>
      <t>О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размещение  годового отчета об  исполнении бюджета поселения за отчетный год (+1)</t>
    </r>
  </si>
  <si>
    <r>
      <t>Д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размещение  годового отчета об  исполнении бюджета поселения в доступной для граждан форме (+1)</t>
    </r>
  </si>
  <si>
    <r>
      <t>Ч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размещение  ежеквартальных сведений о численности муниципальных служащих органов местного самоуправления с указанием фактических затрат на их денежное содержание (+1)</t>
    </r>
  </si>
  <si>
    <r>
      <t>С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размещение ежеквартальных сведений о ходе исполнения бюджета поселения (+1)</t>
    </r>
  </si>
  <si>
    <r>
      <t>Р</t>
    </r>
    <r>
      <rPr>
        <b/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 xml:space="preserve"> Своевременность возврата в местный бюджет остатков целевых средств, полученных и не использованных поселениями в отчетном году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</si>
  <si>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возврат в установленный срок в местный бюджет района остатков целевых средств, подученных и не использованных поселением в отчетном году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</si>
  <si>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сумма задолженности по арендным платежам за муниципальное имущество, земельные участки, находящиеся в муниципальной собственности, и земельные участки, государственная собственность на которые не разграничена (без учета пени и штрафов), в бюджет поселения на начало отчетного года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</si>
  <si>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сумма задолженности по арендным платежам за муниципальное имущество, земельные участки, находящиеся в муниципальной собственности, и земельные участки, государственная собственность на которые не разграничена (без учета пени и штрафов), в бюджет поселения на конец отчетного периода</t>
    </r>
  </si>
  <si>
    <r>
      <t>А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сумма поступления налога на доходы физических лиц (за исключением налога на доходы физических лиц, уплачиваемого иностранными гражданами в виде фиксированного авансового платежа при осуществлении ими на территории Российской Федерации трудовой деятельности на основании патента), в консолидированный бюджет района на конец отчетного периода</t>
    </r>
  </si>
  <si>
    <r>
      <t>Б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сумма поступления налога на доходы физических лиц (за исключением налога на доходы физических лиц, уплачиваемого иностранными гражданами в виде фиксированного авансового платежа при осуществлении ими на территории Российской Федерации трудовой деятельности на основании патента), в консолидированный бюджет района на конец соответствующего отчетного периода предыдущего года</t>
    </r>
  </si>
  <si>
    <t>Мониторинг оценки  качества организации и осуществления бюджетного процесса по итогам исполнения бюджетов поселений Пижанского района согласно Постановления от 13.04.2010 №54 "Об оценке качества организации и осуществления бюджетного процесса в городском и сельских поселениях Пижанского района" с внесением изменений от 21.04.2016 №74 "О внесении изменений в постановление администрации Пижанского района от 13.04.2010 №54" за 2021 год</t>
  </si>
  <si>
    <r>
      <t>Р</t>
    </r>
    <r>
      <rPr>
        <b/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 xml:space="preserve"> за 2021 год</t>
    </r>
  </si>
  <si>
    <r>
      <t>Р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Соблюдение требований статьи 107 Бюджетного кодекса Российской Федерации по предельному объему муниципального долга      </t>
    </r>
    <r>
      <rPr>
        <sz val="10"/>
        <rFont val="Times New Roman"/>
        <family val="1"/>
      </rPr>
      <t xml:space="preserve">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2021 год</t>
    </r>
  </si>
  <si>
    <r>
      <t>Р</t>
    </r>
    <r>
      <rPr>
        <b/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2021 год</t>
    </r>
  </si>
  <si>
    <r>
      <t>Р</t>
    </r>
    <r>
      <rPr>
        <b/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                                                                                              за 2021 год</t>
    </r>
  </si>
  <si>
    <r>
      <t>Р</t>
    </r>
    <r>
      <rPr>
        <b/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Сохранение на безопасном уровне долговой нагрузки                                 </t>
    </r>
    <r>
      <rPr>
        <b/>
        <sz val="8"/>
        <color indexed="10"/>
        <rFont val="Times New Roman"/>
        <family val="1"/>
      </rPr>
      <t>за 2021 год</t>
    </r>
    <r>
      <rPr>
        <sz val="8"/>
        <rFont val="Times New Roman"/>
        <family val="1"/>
      </rPr>
      <t xml:space="preserve">                              </t>
    </r>
  </si>
  <si>
    <r>
      <t>Р</t>
    </r>
    <r>
      <rPr>
        <b/>
        <vertAlign val="sub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Соблюдение требований статьи 106 Бюджетного кодекса Российской Федерации по предельному объему муниципальных заимствований                                                                      </t>
    </r>
    <r>
      <rPr>
        <b/>
        <sz val="8"/>
        <color indexed="10"/>
        <rFont val="Times New Roman"/>
        <family val="1"/>
      </rPr>
      <t>за 2021 год</t>
    </r>
    <r>
      <rPr>
        <sz val="8"/>
        <rFont val="Times New Roman"/>
        <family val="1"/>
      </rPr>
      <t xml:space="preserve">                                                                         </t>
    </r>
  </si>
  <si>
    <r>
      <t>Р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Соблюдение верхнего предела муниципального долга, установленного решением о бюджете                                                               </t>
    </r>
    <r>
      <rPr>
        <b/>
        <sz val="8"/>
        <color indexed="10"/>
        <rFont val="Times New Roman"/>
        <family val="1"/>
      </rPr>
      <t>за 2021 год</t>
    </r>
    <r>
      <rPr>
        <sz val="8"/>
        <rFont val="Times New Roman"/>
        <family val="1"/>
      </rPr>
      <t xml:space="preserve">                                                        </t>
    </r>
  </si>
  <si>
    <r>
      <t>Р</t>
    </r>
    <r>
      <rPr>
        <b/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Отсутствие просроченной задолженности по исполнению долговых обязательств                                                                          </t>
    </r>
    <r>
      <rPr>
        <b/>
        <sz val="8"/>
        <color indexed="10"/>
        <rFont val="Times New Roman"/>
        <family val="1"/>
      </rPr>
      <t xml:space="preserve"> за 2021 год</t>
    </r>
  </si>
  <si>
    <r>
      <t>Р</t>
    </r>
    <r>
      <rPr>
        <b/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Отсутствие фактов исполнения муниципальных гарантий за счет средств бюджета поселения                   </t>
    </r>
    <r>
      <rPr>
        <b/>
        <sz val="8"/>
        <color indexed="10"/>
        <rFont val="Times New Roman"/>
        <family val="1"/>
      </rPr>
      <t>за 2021 год</t>
    </r>
  </si>
  <si>
    <r>
      <t>Р</t>
    </r>
    <r>
      <rPr>
        <b/>
        <vertAlign val="subscript"/>
        <sz val="8"/>
        <rFont val="Times New Roman"/>
        <family val="1"/>
      </rPr>
      <t>10</t>
    </r>
    <r>
      <rPr>
        <vertAlign val="sub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бюджета поселения                        </t>
    </r>
    <r>
      <rPr>
        <b/>
        <sz val="8"/>
        <color indexed="10"/>
        <rFont val="Times New Roman"/>
        <family val="1"/>
      </rPr>
      <t xml:space="preserve">за 2021 год              </t>
    </r>
    <r>
      <rPr>
        <sz val="8"/>
        <rFont val="Times New Roman"/>
        <family val="1"/>
      </rPr>
      <t xml:space="preserve">                                                                             </t>
    </r>
  </si>
  <si>
    <r>
      <t>Р</t>
    </r>
    <r>
      <rPr>
        <b/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Наличие фактов нецелевого использования бюджетных средств, установленных при проведении проверок                                      </t>
    </r>
    <r>
      <rPr>
        <b/>
        <sz val="8"/>
        <color indexed="10"/>
        <rFont val="Times New Roman"/>
        <family val="1"/>
      </rPr>
      <t>за 2021 год</t>
    </r>
  </si>
  <si>
    <r>
      <t>Р</t>
    </r>
    <r>
      <rPr>
        <b/>
        <vertAlign val="subscript"/>
        <sz val="8"/>
        <rFont val="Times New Roman"/>
        <family val="1"/>
      </rPr>
      <t>13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Наличие фактов нарушений порядка принятия бюджетных обязательств, установленных при проведении проверок</t>
    </r>
    <r>
      <rPr>
        <b/>
        <sz val="8"/>
        <color indexed="10"/>
        <rFont val="Times New Roman"/>
        <family val="1"/>
      </rPr>
      <t xml:space="preserve">                         за 2021 год</t>
    </r>
  </si>
  <si>
    <r>
      <t>Р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Наличие иных нарушений организации бюджетного процесса, имеющих признаки административных правонарушений, установленных при проведении проверок</t>
    </r>
    <r>
      <rPr>
        <b/>
        <sz val="8"/>
        <color indexed="10"/>
        <rFont val="Times New Roman"/>
        <family val="1"/>
      </rPr>
      <t xml:space="preserve"> за 2021 год</t>
    </r>
  </si>
  <si>
    <r>
      <t>Р</t>
    </r>
    <r>
      <rPr>
        <b/>
        <vertAlign val="subscript"/>
        <sz val="8"/>
        <rFont val="Times New Roman"/>
        <family val="1"/>
      </rPr>
      <t>15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Своевременность и качество представления бюджетной отчетности по перечню форм, входящих в состав месячной, квартальной и годовой отчетности</t>
    </r>
    <r>
      <rPr>
        <b/>
        <sz val="8"/>
        <color indexed="10"/>
        <rFont val="Times New Roman"/>
        <family val="1"/>
      </rPr>
      <t xml:space="preserve"> за 2021 год</t>
    </r>
  </si>
  <si>
    <r>
      <t>Р</t>
    </r>
    <r>
      <rPr>
        <b/>
        <vertAlign val="subscript"/>
        <sz val="8"/>
        <rFont val="Times New Roman"/>
        <family val="1"/>
      </rPr>
      <t>16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Исполнение бюджета по налоговым доходам к первоначально утвержденному объему                                                    </t>
    </r>
    <r>
      <rPr>
        <b/>
        <sz val="8"/>
        <color indexed="10"/>
        <rFont val="Times New Roman"/>
        <family val="1"/>
      </rPr>
      <t xml:space="preserve">за 2021 год                                              </t>
    </r>
  </si>
  <si>
    <r>
      <t>Р</t>
    </r>
    <r>
      <rPr>
        <b/>
        <vertAlign val="subscript"/>
        <sz val="8"/>
        <rFont val="Times New Roman"/>
        <family val="1"/>
      </rPr>
      <t>17</t>
    </r>
    <r>
      <rPr>
        <sz val="8"/>
        <rFont val="Times New Roman"/>
        <family val="1"/>
      </rPr>
      <t xml:space="preserve"> Динамика недоимки по налоговым платежам, подлежащим зачислению в бюджет поселения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2021 год</t>
    </r>
  </si>
  <si>
    <r>
      <t>Р</t>
    </r>
    <r>
      <rPr>
        <b/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 xml:space="preserve"> Динамика поступления налоговых доходов                   </t>
    </r>
    <r>
      <rPr>
        <b/>
        <sz val="8"/>
        <color indexed="10"/>
        <rFont val="Times New Roman"/>
        <family val="1"/>
      </rPr>
      <t>за 2021 год</t>
    </r>
  </si>
  <si>
    <r>
      <t>Р</t>
    </r>
    <r>
      <rPr>
        <b/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 xml:space="preserve"> Динамика поступления налога на доходы физических лиц                            </t>
    </r>
    <r>
      <rPr>
        <b/>
        <sz val="8"/>
        <color indexed="10"/>
        <rFont val="Times New Roman"/>
        <family val="1"/>
      </rPr>
      <t>за 2021 год</t>
    </r>
  </si>
  <si>
    <r>
      <t>Р</t>
    </r>
    <r>
      <rPr>
        <b/>
        <vertAlign val="subscript"/>
        <sz val="8"/>
        <rFont val="Times New Roman"/>
        <family val="1"/>
      </rPr>
      <t>20</t>
    </r>
    <r>
      <rPr>
        <vertAlign val="subscript"/>
        <sz val="8"/>
        <rFont val="Times New Roman"/>
        <family val="1"/>
      </rPr>
      <t xml:space="preserve">  </t>
    </r>
    <r>
      <rPr>
        <sz val="8"/>
        <rFont val="Times New Roman"/>
        <family val="1"/>
      </rPr>
      <t xml:space="preserve">Динамика задолженности по арендным платежам за муниципальное имущество, земельные участки, находящиеся в муниципальной собственности, и земельные участки, государственная собственность на которые не разграничена (без учета пени и штрафов), в бюджет поселения </t>
    </r>
    <r>
      <rPr>
        <b/>
        <sz val="8"/>
        <color indexed="10"/>
        <rFont val="Times New Roman"/>
        <family val="1"/>
      </rPr>
      <t>за 2021 год</t>
    </r>
  </si>
  <si>
    <r>
      <t>Р</t>
    </r>
    <r>
      <rPr>
        <b/>
        <vertAlign val="subscript"/>
        <sz val="8"/>
        <rFont val="Times New Roman"/>
        <family val="1"/>
      </rPr>
      <t>22</t>
    </r>
    <r>
      <rPr>
        <sz val="8"/>
        <rFont val="Times New Roman"/>
        <family val="1"/>
      </rPr>
      <t xml:space="preserve"> Размещение в официальных средствах массовой информации и (или) на официальном сайте Пижанского района проекта бюджета поселения, итогового документа по результатам проведения публичных слушаний по проекту бюджета поселения, решения об утверждении бюджета поселения, бюджета поселения в доступной для граждан форме, годового отчета об исполнении бюджета поселения, годового отчета об исполнении бюджета поселения в доступной для граждан форме, ежеквартальных сведений о ходе исполнения бюджета поселения и о численности муниципальных служащих органов местного самоуправления с указанием фактических затрат на их денежное содержание</t>
    </r>
    <r>
      <rPr>
        <b/>
        <sz val="8"/>
        <color indexed="10"/>
        <rFont val="Times New Roman"/>
        <family val="1"/>
      </rPr>
      <t xml:space="preserve"> за 2021 год</t>
    </r>
  </si>
  <si>
    <t>Зам. главы администрации Пижанского муниципального округа по финансово-экономическим вопросам, начальник финансового управления</t>
  </si>
  <si>
    <t>(83355)2-13-59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</si>
</sst>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0.0"/>
    <numFmt numFmtId="183" formatCode="0.0000"/>
    <numFmt numFmtId="184" formatCode="0.00000"/>
    <numFmt numFmtId="185" formatCode="[$-FC19]d\ mmmm\ yyyy\ &quot;г.&quot;"/>
  </numFmts>
  <fonts count="60">
    <font>
      <sz val="10"/>
      <name val="Arial"/>
      <family val="0"/>
    </font>
    <font>
      <sz val="14"/>
      <name val="Arial Cyr"/>
      <family val="0"/>
    </font>
    <font>
      <b/>
      <sz val="1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b/>
      <vertAlign val="subscript"/>
      <sz val="8"/>
      <name val="Times New Roman"/>
      <family val="1"/>
    </font>
    <font>
      <vertAlign val="subscript"/>
      <sz val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180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2" fontId="3" fillId="33" borderId="13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8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80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83" fontId="3" fillId="0" borderId="0" xfId="0" applyNumberFormat="1" applyFont="1" applyFill="1" applyAlignment="1">
      <alignment/>
    </xf>
    <xf numFmtId="181" fontId="0" fillId="35" borderId="13" xfId="0" applyNumberFormat="1" applyFill="1" applyBorder="1" applyAlignment="1">
      <alignment horizontal="center"/>
    </xf>
    <xf numFmtId="181" fontId="0" fillId="35" borderId="10" xfId="0" applyNumberFormat="1" applyFill="1" applyBorder="1" applyAlignment="1">
      <alignment horizontal="center"/>
    </xf>
    <xf numFmtId="181" fontId="4" fillId="35" borderId="13" xfId="0" applyNumberFormat="1" applyFont="1" applyFill="1" applyBorder="1" applyAlignment="1">
      <alignment horizontal="center"/>
    </xf>
    <xf numFmtId="181" fontId="4" fillId="35" borderId="10" xfId="0" applyNumberFormat="1" applyFont="1" applyFill="1" applyBorder="1" applyAlignment="1">
      <alignment horizontal="center"/>
    </xf>
    <xf numFmtId="18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2" fontId="1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/>
    </xf>
    <xf numFmtId="0" fontId="6" fillId="0" borderId="14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top" wrapText="1"/>
    </xf>
    <xf numFmtId="4" fontId="20" fillId="35" borderId="11" xfId="0" applyNumberFormat="1" applyFont="1" applyFill="1" applyBorder="1" applyAlignment="1">
      <alignment horizontal="center" wrapText="1"/>
    </xf>
    <xf numFmtId="4" fontId="20" fillId="36" borderId="11" xfId="0" applyNumberFormat="1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1" fontId="3" fillId="37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wrapText="1"/>
    </xf>
    <xf numFmtId="3" fontId="20" fillId="35" borderId="11" xfId="0" applyNumberFormat="1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182" fontId="4" fillId="38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39" borderId="0" xfId="0" applyFont="1" applyFill="1" applyAlignment="1">
      <alignment vertical="top"/>
    </xf>
    <xf numFmtId="0" fontId="6" fillId="4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181" fontId="20" fillId="35" borderId="11" xfId="0" applyNumberFormat="1" applyFont="1" applyFill="1" applyBorder="1" applyAlignment="1">
      <alignment horizontal="center" wrapText="1"/>
    </xf>
    <xf numFmtId="181" fontId="14" fillId="35" borderId="10" xfId="0" applyNumberFormat="1" applyFont="1" applyFill="1" applyBorder="1" applyAlignment="1">
      <alignment horizontal="center"/>
    </xf>
    <xf numFmtId="181" fontId="14" fillId="35" borderId="0" xfId="0" applyNumberFormat="1" applyFont="1" applyFill="1" applyAlignment="1">
      <alignment horizontal="center"/>
    </xf>
    <xf numFmtId="181" fontId="16" fillId="35" borderId="10" xfId="0" applyNumberFormat="1" applyFont="1" applyFill="1" applyBorder="1" applyAlignment="1">
      <alignment horizontal="center"/>
    </xf>
    <xf numFmtId="181" fontId="4" fillId="38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8" xfId="0" applyFont="1" applyFill="1" applyBorder="1" applyAlignment="1">
      <alignment wrapText="1"/>
    </xf>
    <xf numFmtId="0" fontId="22" fillId="0" borderId="18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vertical="top" wrapText="1"/>
    </xf>
    <xf numFmtId="0" fontId="6" fillId="40" borderId="10" xfId="0" applyFont="1" applyFill="1" applyBorder="1" applyAlignment="1">
      <alignment horizontal="center" vertical="top" wrapText="1"/>
    </xf>
    <xf numFmtId="0" fontId="8" fillId="40" borderId="10" xfId="0" applyFont="1" applyFill="1" applyBorder="1" applyAlignment="1">
      <alignment horizontal="center" vertical="top" wrapText="1"/>
    </xf>
    <xf numFmtId="0" fontId="5" fillId="40" borderId="19" xfId="0" applyFont="1" applyFill="1" applyBorder="1" applyAlignment="1">
      <alignment horizontal="center" vertical="top" wrapText="1"/>
    </xf>
    <xf numFmtId="0" fontId="6" fillId="40" borderId="20" xfId="0" applyFont="1" applyFill="1" applyBorder="1" applyAlignment="1">
      <alignment horizontal="center" vertical="top" wrapText="1"/>
    </xf>
    <xf numFmtId="0" fontId="6" fillId="40" borderId="13" xfId="0" applyFont="1" applyFill="1" applyBorder="1" applyAlignment="1">
      <alignment horizontal="center" vertical="top" wrapText="1"/>
    </xf>
    <xf numFmtId="0" fontId="5" fillId="40" borderId="20" xfId="0" applyFont="1" applyFill="1" applyBorder="1" applyAlignment="1">
      <alignment horizontal="center" vertical="top" wrapText="1"/>
    </xf>
    <xf numFmtId="0" fontId="5" fillId="40" borderId="13" xfId="0" applyFont="1" applyFill="1" applyBorder="1" applyAlignment="1">
      <alignment horizontal="center" vertical="top" wrapText="1"/>
    </xf>
    <xf numFmtId="0" fontId="0" fillId="40" borderId="20" xfId="0" applyFill="1" applyBorder="1" applyAlignment="1">
      <alignment horizontal="center" vertical="top" wrapText="1"/>
    </xf>
    <xf numFmtId="0" fontId="0" fillId="40" borderId="13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K9" sqref="K9"/>
    </sheetView>
  </sheetViews>
  <sheetFormatPr defaultColWidth="0" defaultRowHeight="12.75"/>
  <cols>
    <col min="1" max="1" width="22.7109375" style="30" customWidth="1"/>
    <col min="2" max="2" width="8.28125" style="26" customWidth="1"/>
    <col min="3" max="3" width="10.57421875" style="26" customWidth="1"/>
    <col min="4" max="4" width="11.00390625" style="26" customWidth="1"/>
    <col min="5" max="5" width="9.28125" style="35" customWidth="1"/>
    <col min="6" max="6" width="9.421875" style="36" customWidth="1"/>
    <col min="7" max="7" width="8.8515625" style="34" customWidth="1"/>
    <col min="8" max="8" width="10.140625" style="26" customWidth="1"/>
    <col min="9" max="9" width="11.8515625" style="26" customWidth="1"/>
    <col min="10" max="10" width="10.8515625" style="35" customWidth="1"/>
    <col min="11" max="11" width="9.57421875" style="43" customWidth="1"/>
    <col min="12" max="12" width="9.140625" style="34" customWidth="1"/>
    <col min="13" max="13" width="9.00390625" style="34" customWidth="1"/>
    <col min="14" max="14" width="10.28125" style="26" customWidth="1"/>
    <col min="15" max="15" width="11.28125" style="26" customWidth="1"/>
    <col min="16" max="16" width="9.28125" style="35" customWidth="1"/>
    <col min="17" max="17" width="9.00390625" style="36" customWidth="1"/>
    <col min="18" max="18" width="8.57421875" style="34" customWidth="1"/>
    <col min="19" max="19" width="11.8515625" style="37" customWidth="1"/>
    <col min="20" max="20" width="12.57421875" style="26" customWidth="1"/>
    <col min="21" max="21" width="15.8515625" style="26" customWidth="1"/>
    <col min="22" max="22" width="9.00390625" style="35" customWidth="1"/>
    <col min="23" max="23" width="9.57421875" style="26" customWidth="1"/>
    <col min="24" max="24" width="8.7109375" style="35" customWidth="1"/>
    <col min="25" max="25" width="10.7109375" style="30" customWidth="1"/>
    <col min="26" max="26" width="12.421875" style="38" customWidth="1"/>
    <col min="27" max="27" width="10.00390625" style="26" customWidth="1"/>
    <col min="28" max="28" width="10.140625" style="35" customWidth="1"/>
    <col min="29" max="29" width="10.140625" style="39" customWidth="1"/>
    <col min="30" max="30" width="9.421875" style="34" customWidth="1"/>
    <col min="31" max="31" width="12.00390625" style="26" customWidth="1"/>
    <col min="32" max="32" width="15.140625" style="26" customWidth="1"/>
    <col min="33" max="33" width="9.8515625" style="35" customWidth="1"/>
    <col min="34" max="34" width="9.7109375" style="26" customWidth="1"/>
    <col min="35" max="35" width="10.00390625" style="26" customWidth="1"/>
    <col min="36" max="36" width="10.28125" style="26" customWidth="1"/>
    <col min="37" max="37" width="10.00390625" style="26" customWidth="1"/>
    <col min="38" max="38" width="9.421875" style="40" customWidth="1"/>
    <col min="39" max="39" width="10.8515625" style="34" customWidth="1"/>
    <col min="40" max="40" width="8.28125" style="34" customWidth="1"/>
    <col min="41" max="41" width="11.140625" style="26" customWidth="1"/>
    <col min="42" max="42" width="11.7109375" style="26" customWidth="1"/>
    <col min="43" max="43" width="10.8515625" style="26" customWidth="1"/>
    <col min="44" max="45" width="9.421875" style="26" customWidth="1"/>
    <col min="46" max="46" width="7.00390625" style="34" customWidth="1"/>
    <col min="47" max="47" width="10.421875" style="26" customWidth="1"/>
    <col min="48" max="48" width="7.28125" style="36" customWidth="1"/>
    <col min="49" max="49" width="16.57421875" style="26" customWidth="1"/>
    <col min="50" max="50" width="9.421875" style="35" customWidth="1"/>
    <col min="51" max="51" width="17.57421875" style="26" hidden="1" customWidth="1"/>
    <col min="52" max="52" width="19.00390625" style="26" hidden="1" customWidth="1"/>
    <col min="53" max="53" width="20.28125" style="35" hidden="1" customWidth="1"/>
    <col min="54" max="54" width="18.421875" style="34" hidden="1" customWidth="1"/>
    <col min="55" max="55" width="14.421875" style="34" hidden="1" customWidth="1"/>
    <col min="56" max="56" width="7.7109375" style="34" hidden="1" customWidth="1"/>
    <col min="57" max="57" width="11.57421875" style="26" customWidth="1"/>
    <col min="58" max="58" width="7.421875" style="26" customWidth="1"/>
    <col min="59" max="59" width="13.00390625" style="42" customWidth="1"/>
    <col min="60" max="60" width="9.7109375" style="26" customWidth="1"/>
    <col min="61" max="61" width="12.00390625" style="26" customWidth="1"/>
    <col min="62" max="62" width="9.8515625" style="26" customWidth="1"/>
    <col min="63" max="63" width="12.140625" style="26" customWidth="1"/>
    <col min="64" max="65" width="10.140625" style="26" customWidth="1"/>
    <col min="66" max="66" width="8.421875" style="26" customWidth="1"/>
    <col min="67" max="67" width="13.28125" style="26" customWidth="1"/>
    <col min="68" max="68" width="12.57421875" style="26" customWidth="1"/>
    <col min="69" max="69" width="10.140625" style="26" customWidth="1"/>
    <col min="70" max="70" width="8.421875" style="26" customWidth="1"/>
    <col min="71" max="71" width="11.8515625" style="26" customWidth="1"/>
    <col min="72" max="72" width="10.8515625" style="26" customWidth="1"/>
    <col min="73" max="73" width="9.28125" style="26" customWidth="1"/>
    <col min="74" max="77" width="9.7109375" style="26" customWidth="1"/>
    <col min="78" max="78" width="11.8515625" style="26" customWidth="1"/>
    <col min="79" max="79" width="16.57421875" style="26" customWidth="1"/>
    <col min="80" max="80" width="17.8515625" style="26" customWidth="1"/>
    <col min="81" max="81" width="9.421875" style="26" customWidth="1"/>
    <col min="82" max="82" width="8.140625" style="26" customWidth="1"/>
    <col min="83" max="83" width="13.28125" style="26" customWidth="1"/>
    <col min="84" max="84" width="13.00390625" style="26" customWidth="1"/>
    <col min="85" max="85" width="10.7109375" style="26" customWidth="1"/>
    <col min="86" max="86" width="12.140625" style="26" customWidth="1"/>
    <col min="87" max="87" width="10.00390625" style="26" customWidth="1"/>
    <col min="88" max="88" width="8.140625" style="26" customWidth="1"/>
    <col min="89" max="90" width="9.28125" style="26" customWidth="1"/>
    <col min="91" max="92" width="9.00390625" style="26" customWidth="1"/>
    <col min="93" max="94" width="9.28125" style="26" customWidth="1"/>
    <col min="95" max="96" width="9.00390625" style="26" customWidth="1"/>
    <col min="97" max="99" width="8.140625" style="26" customWidth="1"/>
    <col min="100" max="205" width="9.140625" style="26" customWidth="1"/>
    <col min="206" max="206" width="0.9921875" style="26" customWidth="1"/>
    <col min="207" max="230" width="9.140625" style="26" hidden="1" customWidth="1"/>
    <col min="231" max="231" width="0.85546875" style="26" customWidth="1"/>
    <col min="232" max="238" width="9.140625" style="26" hidden="1" customWidth="1"/>
    <col min="239" max="239" width="2.00390625" style="26" hidden="1" customWidth="1"/>
    <col min="240" max="16384" width="9.140625" style="26" hidden="1" customWidth="1"/>
  </cols>
  <sheetData>
    <row r="1" spans="1:99" s="3" customFormat="1" ht="25.5" customHeight="1">
      <c r="A1" s="83"/>
      <c r="B1" s="110" t="s">
        <v>93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87"/>
      <c r="CB1" s="87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256" s="93" customFormat="1" ht="45.75" customHeight="1">
      <c r="A2" s="112" t="s">
        <v>0</v>
      </c>
      <c r="B2" s="114" t="s">
        <v>94</v>
      </c>
      <c r="C2" s="115"/>
      <c r="D2" s="115"/>
      <c r="E2" s="115"/>
      <c r="F2" s="115"/>
      <c r="G2" s="115"/>
      <c r="H2" s="114" t="s">
        <v>95</v>
      </c>
      <c r="I2" s="116"/>
      <c r="J2" s="116"/>
      <c r="K2" s="116"/>
      <c r="L2" s="116"/>
      <c r="M2" s="116"/>
      <c r="N2" s="114" t="s">
        <v>100</v>
      </c>
      <c r="O2" s="115"/>
      <c r="P2" s="115"/>
      <c r="Q2" s="115"/>
      <c r="R2" s="115"/>
      <c r="S2" s="114" t="s">
        <v>96</v>
      </c>
      <c r="T2" s="115"/>
      <c r="U2" s="115"/>
      <c r="V2" s="115"/>
      <c r="W2" s="115"/>
      <c r="X2" s="115"/>
      <c r="Y2" s="114" t="s">
        <v>99</v>
      </c>
      <c r="Z2" s="115"/>
      <c r="AA2" s="115"/>
      <c r="AB2" s="115"/>
      <c r="AC2" s="115"/>
      <c r="AD2" s="115"/>
      <c r="AE2" s="117" t="s">
        <v>97</v>
      </c>
      <c r="AF2" s="118"/>
      <c r="AG2" s="118"/>
      <c r="AH2" s="118"/>
      <c r="AI2" s="119"/>
      <c r="AJ2" s="117" t="s">
        <v>98</v>
      </c>
      <c r="AK2" s="118"/>
      <c r="AL2" s="118"/>
      <c r="AM2" s="118"/>
      <c r="AN2" s="119"/>
      <c r="AO2" s="117" t="s">
        <v>101</v>
      </c>
      <c r="AP2" s="118"/>
      <c r="AQ2" s="118"/>
      <c r="AR2" s="118"/>
      <c r="AS2" s="118"/>
      <c r="AT2" s="119"/>
      <c r="AU2" s="114" t="s">
        <v>102</v>
      </c>
      <c r="AV2" s="115"/>
      <c r="AW2" s="114" t="s">
        <v>103</v>
      </c>
      <c r="AX2" s="115"/>
      <c r="AY2" s="115" t="s">
        <v>1</v>
      </c>
      <c r="AZ2" s="115"/>
      <c r="BA2" s="115"/>
      <c r="BB2" s="115"/>
      <c r="BC2" s="115"/>
      <c r="BD2" s="115"/>
      <c r="BE2" s="114" t="s">
        <v>68</v>
      </c>
      <c r="BF2" s="115"/>
      <c r="BG2" s="117" t="s">
        <v>104</v>
      </c>
      <c r="BH2" s="119"/>
      <c r="BI2" s="117" t="s">
        <v>105</v>
      </c>
      <c r="BJ2" s="119"/>
      <c r="BK2" s="117" t="s">
        <v>106</v>
      </c>
      <c r="BL2" s="119"/>
      <c r="BM2" s="117" t="s">
        <v>107</v>
      </c>
      <c r="BN2" s="119"/>
      <c r="BO2" s="117" t="s">
        <v>108</v>
      </c>
      <c r="BP2" s="120"/>
      <c r="BQ2" s="120"/>
      <c r="BR2" s="119"/>
      <c r="BS2" s="117" t="s">
        <v>109</v>
      </c>
      <c r="BT2" s="120"/>
      <c r="BU2" s="120"/>
      <c r="BV2" s="121"/>
      <c r="BW2" s="117" t="s">
        <v>110</v>
      </c>
      <c r="BX2" s="118"/>
      <c r="BY2" s="118"/>
      <c r="BZ2" s="119"/>
      <c r="CA2" s="117" t="s">
        <v>111</v>
      </c>
      <c r="CB2" s="122"/>
      <c r="CC2" s="122"/>
      <c r="CD2" s="123"/>
      <c r="CE2" s="117" t="s">
        <v>112</v>
      </c>
      <c r="CF2" s="118"/>
      <c r="CG2" s="118"/>
      <c r="CH2" s="119"/>
      <c r="CI2" s="114" t="s">
        <v>87</v>
      </c>
      <c r="CJ2" s="115"/>
      <c r="CK2" s="117" t="s">
        <v>113</v>
      </c>
      <c r="CL2" s="120"/>
      <c r="CM2" s="118"/>
      <c r="CN2" s="118"/>
      <c r="CO2" s="118"/>
      <c r="CP2" s="118"/>
      <c r="CQ2" s="118"/>
      <c r="CR2" s="118"/>
      <c r="CS2" s="118"/>
      <c r="CT2" s="119"/>
      <c r="CU2" s="101" t="s">
        <v>28</v>
      </c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</row>
    <row r="3" spans="1:103" s="5" customFormat="1" ht="183.75" customHeight="1">
      <c r="A3" s="113"/>
      <c r="B3" s="84" t="s">
        <v>45</v>
      </c>
      <c r="C3" s="84" t="s">
        <v>46</v>
      </c>
      <c r="D3" s="84" t="s">
        <v>47</v>
      </c>
      <c r="E3" s="72" t="s">
        <v>2</v>
      </c>
      <c r="F3" s="73" t="s">
        <v>3</v>
      </c>
      <c r="G3" s="4" t="s">
        <v>4</v>
      </c>
      <c r="H3" s="6" t="s">
        <v>48</v>
      </c>
      <c r="I3" s="6" t="s">
        <v>49</v>
      </c>
      <c r="J3" s="7" t="s">
        <v>50</v>
      </c>
      <c r="K3" s="7" t="s">
        <v>2</v>
      </c>
      <c r="L3" s="6" t="s">
        <v>3</v>
      </c>
      <c r="M3" s="6" t="s">
        <v>5</v>
      </c>
      <c r="N3" s="4" t="s">
        <v>51</v>
      </c>
      <c r="O3" s="4" t="s">
        <v>52</v>
      </c>
      <c r="P3" s="72" t="s">
        <v>2</v>
      </c>
      <c r="Q3" s="73" t="s">
        <v>3</v>
      </c>
      <c r="R3" s="4" t="s">
        <v>6</v>
      </c>
      <c r="S3" s="74" t="s">
        <v>53</v>
      </c>
      <c r="T3" s="4" t="s">
        <v>54</v>
      </c>
      <c r="U3" s="4" t="s">
        <v>55</v>
      </c>
      <c r="V3" s="72" t="s">
        <v>2</v>
      </c>
      <c r="W3" s="4" t="s">
        <v>3</v>
      </c>
      <c r="X3" s="72" t="s">
        <v>6</v>
      </c>
      <c r="Y3" s="4" t="s">
        <v>56</v>
      </c>
      <c r="Z3" s="75" t="s">
        <v>58</v>
      </c>
      <c r="AA3" s="4" t="s">
        <v>57</v>
      </c>
      <c r="AB3" s="72" t="s">
        <v>2</v>
      </c>
      <c r="AC3" s="4" t="s">
        <v>3</v>
      </c>
      <c r="AD3" s="72" t="s">
        <v>6</v>
      </c>
      <c r="AE3" s="4" t="s">
        <v>59</v>
      </c>
      <c r="AF3" s="4" t="s">
        <v>60</v>
      </c>
      <c r="AG3" s="72" t="s">
        <v>2</v>
      </c>
      <c r="AH3" s="4" t="s">
        <v>3</v>
      </c>
      <c r="AI3" s="72" t="s">
        <v>6</v>
      </c>
      <c r="AJ3" s="4" t="s">
        <v>61</v>
      </c>
      <c r="AK3" s="4" t="s">
        <v>62</v>
      </c>
      <c r="AL3" s="4" t="s">
        <v>2</v>
      </c>
      <c r="AM3" s="4" t="s">
        <v>3</v>
      </c>
      <c r="AN3" s="72" t="s">
        <v>7</v>
      </c>
      <c r="AO3" s="4" t="s">
        <v>63</v>
      </c>
      <c r="AP3" s="4" t="s">
        <v>64</v>
      </c>
      <c r="AQ3" s="4" t="s">
        <v>65</v>
      </c>
      <c r="AR3" s="4" t="s">
        <v>2</v>
      </c>
      <c r="AS3" s="4" t="s">
        <v>3</v>
      </c>
      <c r="AT3" s="4" t="s">
        <v>8</v>
      </c>
      <c r="AU3" s="4" t="s">
        <v>66</v>
      </c>
      <c r="AV3" s="72" t="s">
        <v>9</v>
      </c>
      <c r="AW3" s="4" t="s">
        <v>67</v>
      </c>
      <c r="AX3" s="72" t="s">
        <v>9</v>
      </c>
      <c r="AY3" s="4" t="s">
        <v>10</v>
      </c>
      <c r="AZ3" s="4" t="s">
        <v>11</v>
      </c>
      <c r="BA3" s="72" t="s">
        <v>12</v>
      </c>
      <c r="BB3" s="4" t="s">
        <v>13</v>
      </c>
      <c r="BC3" s="4" t="s">
        <v>2</v>
      </c>
      <c r="BD3" s="4" t="s">
        <v>14</v>
      </c>
      <c r="BE3" s="4" t="s">
        <v>69</v>
      </c>
      <c r="BF3" s="72" t="s">
        <v>9</v>
      </c>
      <c r="BG3" s="76" t="s">
        <v>70</v>
      </c>
      <c r="BH3" s="4" t="s">
        <v>34</v>
      </c>
      <c r="BI3" s="76" t="s">
        <v>71</v>
      </c>
      <c r="BJ3" s="4" t="s">
        <v>35</v>
      </c>
      <c r="BK3" s="76" t="s">
        <v>72</v>
      </c>
      <c r="BL3" s="4" t="s">
        <v>36</v>
      </c>
      <c r="BM3" s="4" t="s">
        <v>73</v>
      </c>
      <c r="BN3" s="4" t="s">
        <v>37</v>
      </c>
      <c r="BO3" s="4" t="s">
        <v>15</v>
      </c>
      <c r="BP3" s="4" t="s">
        <v>74</v>
      </c>
      <c r="BQ3" s="4" t="s">
        <v>2</v>
      </c>
      <c r="BR3" s="4" t="s">
        <v>38</v>
      </c>
      <c r="BS3" s="76" t="s">
        <v>75</v>
      </c>
      <c r="BT3" s="76" t="s">
        <v>76</v>
      </c>
      <c r="BU3" s="72" t="s">
        <v>2</v>
      </c>
      <c r="BV3" s="4" t="s">
        <v>33</v>
      </c>
      <c r="BW3" s="76" t="s">
        <v>77</v>
      </c>
      <c r="BX3" s="76" t="s">
        <v>78</v>
      </c>
      <c r="BY3" s="72" t="s">
        <v>2</v>
      </c>
      <c r="BZ3" s="4" t="s">
        <v>39</v>
      </c>
      <c r="CA3" s="76" t="s">
        <v>91</v>
      </c>
      <c r="CB3" s="76" t="s">
        <v>92</v>
      </c>
      <c r="CC3" s="72" t="s">
        <v>2</v>
      </c>
      <c r="CD3" s="4" t="s">
        <v>40</v>
      </c>
      <c r="CE3" s="76" t="s">
        <v>90</v>
      </c>
      <c r="CF3" s="76" t="s">
        <v>89</v>
      </c>
      <c r="CG3" s="72" t="s">
        <v>2</v>
      </c>
      <c r="CH3" s="4" t="s">
        <v>32</v>
      </c>
      <c r="CI3" s="4" t="s">
        <v>88</v>
      </c>
      <c r="CJ3" s="4" t="s">
        <v>41</v>
      </c>
      <c r="CK3" s="4" t="s">
        <v>79</v>
      </c>
      <c r="CL3" s="4" t="s">
        <v>80</v>
      </c>
      <c r="CM3" s="4" t="s">
        <v>81</v>
      </c>
      <c r="CN3" s="4" t="s">
        <v>82</v>
      </c>
      <c r="CO3" s="4" t="s">
        <v>83</v>
      </c>
      <c r="CP3" s="4" t="s">
        <v>84</v>
      </c>
      <c r="CQ3" s="4" t="s">
        <v>86</v>
      </c>
      <c r="CR3" s="4" t="s">
        <v>85</v>
      </c>
      <c r="CS3" s="4" t="s">
        <v>2</v>
      </c>
      <c r="CT3" s="4" t="s">
        <v>16</v>
      </c>
      <c r="CU3" s="102"/>
      <c r="CV3" s="69"/>
      <c r="CY3" s="69"/>
    </row>
    <row r="4" spans="1:103" s="5" customFormat="1" ht="12.75" customHeight="1">
      <c r="A4" s="62">
        <v>1</v>
      </c>
      <c r="B4" s="6">
        <v>2</v>
      </c>
      <c r="C4" s="6">
        <v>3</v>
      </c>
      <c r="D4" s="6">
        <v>4</v>
      </c>
      <c r="E4" s="71">
        <v>5</v>
      </c>
      <c r="F4" s="70">
        <v>6</v>
      </c>
      <c r="G4" s="67">
        <v>7</v>
      </c>
      <c r="H4" s="6">
        <v>8</v>
      </c>
      <c r="I4" s="6">
        <v>9</v>
      </c>
      <c r="J4" s="70">
        <v>10</v>
      </c>
      <c r="K4" s="70">
        <v>11</v>
      </c>
      <c r="L4" s="6">
        <v>12</v>
      </c>
      <c r="M4" s="6">
        <v>13</v>
      </c>
      <c r="N4" s="8">
        <v>14</v>
      </c>
      <c r="O4" s="8">
        <v>15</v>
      </c>
      <c r="P4" s="11">
        <v>16</v>
      </c>
      <c r="Q4" s="11">
        <v>17</v>
      </c>
      <c r="R4" s="8">
        <v>18</v>
      </c>
      <c r="S4" s="10">
        <v>19</v>
      </c>
      <c r="T4" s="68">
        <v>20</v>
      </c>
      <c r="U4" s="4">
        <v>21</v>
      </c>
      <c r="V4" s="76">
        <v>22</v>
      </c>
      <c r="W4" s="4">
        <v>23</v>
      </c>
      <c r="X4" s="76">
        <v>24</v>
      </c>
      <c r="Y4" s="4">
        <v>25</v>
      </c>
      <c r="Z4" s="79">
        <v>26</v>
      </c>
      <c r="AA4" s="4">
        <v>27</v>
      </c>
      <c r="AB4" s="76">
        <v>28</v>
      </c>
      <c r="AC4" s="4">
        <v>29</v>
      </c>
      <c r="AD4" s="76">
        <v>30</v>
      </c>
      <c r="AE4" s="4">
        <v>31</v>
      </c>
      <c r="AF4" s="4">
        <v>32</v>
      </c>
      <c r="AG4" s="76">
        <v>33</v>
      </c>
      <c r="AH4" s="4">
        <v>34</v>
      </c>
      <c r="AI4" s="76">
        <v>35</v>
      </c>
      <c r="AJ4" s="4">
        <v>36</v>
      </c>
      <c r="AK4" s="4">
        <v>37</v>
      </c>
      <c r="AL4" s="4">
        <v>38</v>
      </c>
      <c r="AM4" s="4">
        <v>39</v>
      </c>
      <c r="AN4" s="76">
        <v>40</v>
      </c>
      <c r="AO4" s="4">
        <v>41</v>
      </c>
      <c r="AP4" s="4">
        <v>42</v>
      </c>
      <c r="AQ4" s="4">
        <v>43</v>
      </c>
      <c r="AR4" s="4">
        <v>44</v>
      </c>
      <c r="AS4" s="4">
        <v>45</v>
      </c>
      <c r="AT4" s="4">
        <v>46</v>
      </c>
      <c r="AU4" s="4">
        <v>47</v>
      </c>
      <c r="AV4" s="76">
        <v>48</v>
      </c>
      <c r="AW4" s="4">
        <v>49</v>
      </c>
      <c r="AX4" s="76">
        <v>50</v>
      </c>
      <c r="AY4" s="4"/>
      <c r="AZ4" s="4"/>
      <c r="BA4" s="72"/>
      <c r="BB4" s="4"/>
      <c r="BC4" s="4"/>
      <c r="BD4" s="4"/>
      <c r="BE4" s="4">
        <v>51</v>
      </c>
      <c r="BF4" s="4">
        <v>52</v>
      </c>
      <c r="BG4" s="76">
        <v>53</v>
      </c>
      <c r="BH4" s="4">
        <v>54</v>
      </c>
      <c r="BI4" s="76">
        <v>55</v>
      </c>
      <c r="BJ4" s="4">
        <v>56</v>
      </c>
      <c r="BK4" s="4">
        <v>57</v>
      </c>
      <c r="BL4" s="4">
        <v>58</v>
      </c>
      <c r="BM4" s="4">
        <v>59</v>
      </c>
      <c r="BN4" s="4">
        <v>60</v>
      </c>
      <c r="BO4" s="4">
        <v>61</v>
      </c>
      <c r="BP4" s="4">
        <v>62</v>
      </c>
      <c r="BQ4" s="4">
        <v>63</v>
      </c>
      <c r="BR4" s="4">
        <v>64</v>
      </c>
      <c r="BS4" s="76">
        <v>65</v>
      </c>
      <c r="BT4" s="76">
        <v>66</v>
      </c>
      <c r="BU4" s="76">
        <v>67</v>
      </c>
      <c r="BV4" s="4">
        <v>68</v>
      </c>
      <c r="BW4" s="76">
        <v>69</v>
      </c>
      <c r="BX4" s="76">
        <v>70</v>
      </c>
      <c r="BY4" s="76">
        <v>71</v>
      </c>
      <c r="BZ4" s="4">
        <v>72</v>
      </c>
      <c r="CA4" s="4">
        <v>73</v>
      </c>
      <c r="CB4" s="4">
        <v>74</v>
      </c>
      <c r="CC4" s="4">
        <v>75</v>
      </c>
      <c r="CD4" s="4">
        <v>76</v>
      </c>
      <c r="CE4" s="4">
        <v>77</v>
      </c>
      <c r="CF4" s="4">
        <v>78</v>
      </c>
      <c r="CG4" s="4">
        <v>79</v>
      </c>
      <c r="CH4" s="4">
        <v>80</v>
      </c>
      <c r="CI4" s="4">
        <v>81</v>
      </c>
      <c r="CJ4" s="4">
        <v>82</v>
      </c>
      <c r="CK4" s="4">
        <v>83</v>
      </c>
      <c r="CL4" s="4">
        <v>84</v>
      </c>
      <c r="CM4" s="4">
        <v>85</v>
      </c>
      <c r="CN4" s="63">
        <v>86</v>
      </c>
      <c r="CO4" s="63">
        <v>87</v>
      </c>
      <c r="CP4" s="63">
        <v>88</v>
      </c>
      <c r="CQ4" s="63">
        <v>89</v>
      </c>
      <c r="CR4" s="63">
        <v>90</v>
      </c>
      <c r="CS4" s="4">
        <v>91</v>
      </c>
      <c r="CT4" s="4">
        <v>92</v>
      </c>
      <c r="CU4" s="78">
        <v>93</v>
      </c>
      <c r="CV4" s="77"/>
      <c r="CY4" s="69"/>
    </row>
    <row r="5" spans="1:103" s="5" customFormat="1" ht="13.5" customHeight="1">
      <c r="A5" s="85" t="s">
        <v>31</v>
      </c>
      <c r="B5" s="80">
        <f>B6+B7+B8+B9+B10+B11</f>
        <v>2125.6000000000004</v>
      </c>
      <c r="C5" s="80">
        <f>C6+C7+C8+C9+C10+C11</f>
        <v>49114.1</v>
      </c>
      <c r="D5" s="80">
        <f>D6+D7+D8+D9+D10+D11</f>
        <v>25671.100000000002</v>
      </c>
      <c r="E5" s="71"/>
      <c r="F5" s="70"/>
      <c r="G5" s="67"/>
      <c r="H5" s="80">
        <f>H6+H7+H8+H9+H10+H11</f>
        <v>0</v>
      </c>
      <c r="I5" s="80">
        <f>I6+I7+I8+I9+I10+I11</f>
        <v>50415.4</v>
      </c>
      <c r="J5" s="80">
        <f>J6+J7+J8+J9+J10+J11</f>
        <v>27569.5</v>
      </c>
      <c r="K5" s="70"/>
      <c r="L5" s="6"/>
      <c r="M5" s="6"/>
      <c r="N5" s="80">
        <f>N6+N7+N8+N9+N10+N11</f>
        <v>0</v>
      </c>
      <c r="O5" s="80">
        <f>O6+O7+O8+O9+O10+O11</f>
        <v>0</v>
      </c>
      <c r="P5" s="70"/>
      <c r="Q5" s="70"/>
      <c r="R5" s="6"/>
      <c r="S5" s="80">
        <f>S6+S7+S8+S9+S10+S11</f>
        <v>0</v>
      </c>
      <c r="T5" s="80">
        <f>T6+T7+T8+T9+T10+T11</f>
        <v>50966</v>
      </c>
      <c r="U5" s="80">
        <f>U6+U7+U8+U9+U10+U11</f>
        <v>687.1</v>
      </c>
      <c r="V5" s="11"/>
      <c r="W5" s="8"/>
      <c r="X5" s="11"/>
      <c r="Y5" s="80">
        <f>Y6+Y7+Y8+Y9+Y10+Y11</f>
        <v>0</v>
      </c>
      <c r="Z5" s="80">
        <f>Z6+Z7+Z8+Z9+Z10+Z11</f>
        <v>2125.6000000000004</v>
      </c>
      <c r="AA5" s="80">
        <f>AA6+AA7+AA8+AA9+AA10+AA11</f>
        <v>0</v>
      </c>
      <c r="AB5" s="11"/>
      <c r="AC5" s="8"/>
      <c r="AD5" s="11"/>
      <c r="AE5" s="80">
        <f>AE6+AE7+AE8+AE9+AE10+AE11</f>
        <v>15627.2</v>
      </c>
      <c r="AF5" s="80" t="e">
        <f>AF6+AF7+AF8+AF9+AF10+AF11</f>
        <v>#VALUE!</v>
      </c>
      <c r="AG5" s="81"/>
      <c r="AH5" s="8"/>
      <c r="AI5" s="11"/>
      <c r="AJ5" s="80">
        <f>AJ6+AJ7+AJ8+AJ9+AJ10+AJ11</f>
        <v>0</v>
      </c>
      <c r="AK5" s="80">
        <f>AK6+AK7+AK8+AK9+AK10+AK11</f>
        <v>23443</v>
      </c>
      <c r="AL5" s="8"/>
      <c r="AM5" s="8"/>
      <c r="AN5" s="11"/>
      <c r="AO5" s="80">
        <f>AO6+AO7+AO8+AO9+AO10+AO11</f>
        <v>0</v>
      </c>
      <c r="AP5" s="80">
        <f>AP6+AP7+AP8+AP9+AP10+AP11</f>
        <v>0</v>
      </c>
      <c r="AQ5" s="80">
        <f>AQ6+AQ7+AQ8+AQ9+AQ10+AQ11</f>
        <v>0</v>
      </c>
      <c r="AR5" s="8"/>
      <c r="AS5" s="8"/>
      <c r="AT5" s="8"/>
      <c r="AU5" s="80">
        <f>AU6+AU7+AU8+AU9+AU10+AU11</f>
        <v>0</v>
      </c>
      <c r="AV5" s="11"/>
      <c r="AW5" s="80">
        <f>AW6+AW7+AW8+AW9+AW10+AW11</f>
        <v>0</v>
      </c>
      <c r="AX5" s="11"/>
      <c r="AY5" s="8"/>
      <c r="AZ5" s="8"/>
      <c r="BA5" s="9"/>
      <c r="BB5" s="8"/>
      <c r="BC5" s="8"/>
      <c r="BD5" s="8"/>
      <c r="BE5" s="80">
        <f>BE6+BE7+BE8+BE9+BE10+BE11</f>
        <v>0</v>
      </c>
      <c r="BF5" s="81"/>
      <c r="BG5" s="80">
        <f>BG6+BG7+BG8+BG9+BG10+BG11</f>
        <v>1</v>
      </c>
      <c r="BH5" s="81"/>
      <c r="BI5" s="80">
        <f>BI6+BI7+BI8+BI9+BI10+BI11</f>
        <v>0</v>
      </c>
      <c r="BJ5" s="8"/>
      <c r="BK5" s="80">
        <f>BK6+BK7+BK8+BK9+BK10+BK11</f>
        <v>0</v>
      </c>
      <c r="BL5" s="81"/>
      <c r="BM5" s="80">
        <f>BM6+BM7+BM8+BM9+BM10+BM11</f>
        <v>0</v>
      </c>
      <c r="BN5" s="8"/>
      <c r="BO5" s="80">
        <f>BO6+BO7+BO8+BO9+BO10+BO11</f>
        <v>17481.8</v>
      </c>
      <c r="BP5" s="80">
        <f>BP6+BP7+BP8+BP9+BP10+BP11</f>
        <v>16627.8</v>
      </c>
      <c r="BQ5" s="8"/>
      <c r="BR5" s="8"/>
      <c r="BS5" s="96">
        <f>BS6+BS7+BS8+BS9+BS10+BS11</f>
        <v>417.79999999999995</v>
      </c>
      <c r="BT5" s="96">
        <f>BT6+BT7+BT8+BT9+BT10+BT11</f>
        <v>389.9</v>
      </c>
      <c r="BU5" s="11"/>
      <c r="BV5" s="8"/>
      <c r="BW5" s="80">
        <f>BW6+BW7+BW8+BW9+BW10+BW11</f>
        <v>19971.1</v>
      </c>
      <c r="BX5" s="80">
        <f>BX6+BX7+BX8+BX9+BX10+BX11</f>
        <v>16164.3</v>
      </c>
      <c r="BY5" s="11"/>
      <c r="BZ5" s="8"/>
      <c r="CA5" s="80">
        <f>CA6+CA7+CA8+CA9+CA10+CA11</f>
        <v>27604.9</v>
      </c>
      <c r="CB5" s="80">
        <f>CB6+CB7+CB8+CB9+CB10+CB11</f>
        <v>26164.7</v>
      </c>
      <c r="CC5" s="63"/>
      <c r="CD5" s="8"/>
      <c r="CE5" s="80">
        <f>CE6+CE7+CE8+CE9+CE10+CE11</f>
        <v>66.7</v>
      </c>
      <c r="CF5" s="80">
        <f>CF6+CF7+CF8+CF9+CF10+CF11</f>
        <v>55.4</v>
      </c>
      <c r="CG5" s="11"/>
      <c r="CH5" s="8"/>
      <c r="CI5" s="80">
        <f>CI6+CI7+CI8+CI9+CI10+CI11</f>
        <v>0</v>
      </c>
      <c r="CJ5" s="8"/>
      <c r="CK5" s="88">
        <f>CK6+CK7+CK8+CK9+CK10+CK11</f>
        <v>6</v>
      </c>
      <c r="CL5" s="88">
        <f aca="true" t="shared" si="0" ref="CL5:CR5">CL6+CL7+CL8+CL9+CL10+CL11</f>
        <v>6</v>
      </c>
      <c r="CM5" s="88">
        <f t="shared" si="0"/>
        <v>6</v>
      </c>
      <c r="CN5" s="88">
        <f>CN6+CN7+CN8+CN9+CN10+CN11</f>
        <v>6</v>
      </c>
      <c r="CO5" s="88">
        <f>CO6+CO7+CO8+CO9+CO10+CO11</f>
        <v>6</v>
      </c>
      <c r="CP5" s="88">
        <f t="shared" si="0"/>
        <v>5</v>
      </c>
      <c r="CQ5" s="88">
        <f t="shared" si="0"/>
        <v>5</v>
      </c>
      <c r="CR5" s="88">
        <f t="shared" si="0"/>
        <v>5</v>
      </c>
      <c r="CS5" s="8"/>
      <c r="CT5" s="8"/>
      <c r="CU5" s="78"/>
      <c r="CV5" s="69"/>
      <c r="CY5" s="69"/>
    </row>
    <row r="6" spans="1:99" ht="14.25">
      <c r="A6" s="12" t="s">
        <v>17</v>
      </c>
      <c r="B6" s="57">
        <v>264.1</v>
      </c>
      <c r="C6" s="49">
        <v>21516.1</v>
      </c>
      <c r="D6" s="49">
        <v>9362.1</v>
      </c>
      <c r="E6" s="13">
        <f aca="true" t="shared" si="1" ref="E6:E11">(B6)/(C6-D6)</f>
        <v>0.021729471778838248</v>
      </c>
      <c r="F6" s="14" t="s">
        <v>18</v>
      </c>
      <c r="G6" s="15">
        <v>1</v>
      </c>
      <c r="H6" s="58">
        <v>0</v>
      </c>
      <c r="I6" s="97">
        <v>21668.1</v>
      </c>
      <c r="J6" s="97">
        <v>9907.6</v>
      </c>
      <c r="K6" s="16">
        <f aca="true" t="shared" si="2" ref="K6:K11">H6/(I6-J6)</f>
        <v>0</v>
      </c>
      <c r="L6" s="14" t="s">
        <v>19</v>
      </c>
      <c r="M6" s="17">
        <f>IF(K6&lt;=0.5,1,0)</f>
        <v>1</v>
      </c>
      <c r="N6" s="58"/>
      <c r="O6" s="58"/>
      <c r="P6" s="18" t="e">
        <f aca="true" t="shared" si="3" ref="P6:P11">N6/O6</f>
        <v>#DIV/0!</v>
      </c>
      <c r="Q6" s="14" t="s">
        <v>20</v>
      </c>
      <c r="R6" s="17">
        <v>1</v>
      </c>
      <c r="S6" s="60">
        <v>0</v>
      </c>
      <c r="T6" s="48">
        <v>21780.2</v>
      </c>
      <c r="U6" s="49">
        <v>231.1</v>
      </c>
      <c r="V6" s="19">
        <f aca="true" t="shared" si="4" ref="V6:V11">S6/(T6-U6)</f>
        <v>0</v>
      </c>
      <c r="W6" s="14" t="s">
        <v>21</v>
      </c>
      <c r="X6" s="17">
        <f aca="true" t="shared" si="5" ref="X6:X11">IF(V6&lt;=0.15,1,0)</f>
        <v>1</v>
      </c>
      <c r="Y6" s="51"/>
      <c r="Z6" s="57">
        <v>264.1</v>
      </c>
      <c r="AA6" s="51"/>
      <c r="AB6" s="19">
        <f aca="true" t="shared" si="6" ref="AB6:AB11">Y6/(Z6+AA6)</f>
        <v>0</v>
      </c>
      <c r="AC6" s="14" t="s">
        <v>20</v>
      </c>
      <c r="AD6" s="17">
        <f>IF(AB6&lt;=1,1)</f>
        <v>1</v>
      </c>
      <c r="AE6" s="49">
        <v>4866.5</v>
      </c>
      <c r="AF6" s="54" t="s">
        <v>43</v>
      </c>
      <c r="AG6" s="19" t="e">
        <f aca="true" t="shared" si="7" ref="AG6:AG11">AE6/AF6</f>
        <v>#VALUE!</v>
      </c>
      <c r="AH6" s="14" t="s">
        <v>20</v>
      </c>
      <c r="AI6" s="17">
        <v>1</v>
      </c>
      <c r="AJ6" s="49"/>
      <c r="AK6" s="49">
        <f aca="true" t="shared" si="8" ref="AK6:AK11">C6-D6</f>
        <v>12153.999999999998</v>
      </c>
      <c r="AL6" s="20">
        <f aca="true" t="shared" si="9" ref="AL6:AL11">AJ6/AK6</f>
        <v>0</v>
      </c>
      <c r="AM6" s="14" t="s">
        <v>22</v>
      </c>
      <c r="AN6" s="17">
        <f aca="true" t="shared" si="10" ref="AN6:AN11">IF(AL6&lt;=30,0)</f>
        <v>0</v>
      </c>
      <c r="AO6" s="55">
        <v>0</v>
      </c>
      <c r="AP6" s="55">
        <v>0</v>
      </c>
      <c r="AQ6" s="55">
        <v>0</v>
      </c>
      <c r="AR6" s="22">
        <f aca="true" t="shared" si="11" ref="AR6:AR11">AO6++AP6+AQ6</f>
        <v>0</v>
      </c>
      <c r="AS6" s="14">
        <v>0</v>
      </c>
      <c r="AT6" s="17">
        <f aca="true" t="shared" si="12" ref="AT6:AT11">IF(AR6&gt;0,-1,0)</f>
        <v>0</v>
      </c>
      <c r="AU6" s="60">
        <v>0</v>
      </c>
      <c r="AV6" s="17">
        <f aca="true" t="shared" si="13" ref="AV6:AV11">IF(AT6&gt;0,-1,0)</f>
        <v>0</v>
      </c>
      <c r="AW6" s="49">
        <v>0</v>
      </c>
      <c r="AX6" s="17">
        <f aca="true" t="shared" si="14" ref="AX6:AX11">IF(AV6&gt;0,-1,0)</f>
        <v>0</v>
      </c>
      <c r="AY6" s="21"/>
      <c r="AZ6" s="21"/>
      <c r="BA6" s="23"/>
      <c r="BB6" s="24"/>
      <c r="BC6" s="25">
        <v>0</v>
      </c>
      <c r="BD6" s="17">
        <f aca="true" t="shared" si="15" ref="BD6:BD11">IF(AND(BC6&gt;=0.7,BC6&lt;=1.3),1,IF(OR(AND(BC6&gt;=0.5,BC6&lt;0.7),AND(BC6&gt;1.35,BC6&lt;=1.5)),0.5,0))</f>
        <v>0</v>
      </c>
      <c r="BE6" s="55"/>
      <c r="BF6" s="17">
        <f aca="true" t="shared" si="16" ref="BF6:BF11">IF(ISBLANK(BE6),0,-1)</f>
        <v>0</v>
      </c>
      <c r="BG6" s="60">
        <v>1</v>
      </c>
      <c r="BH6" s="17">
        <f aca="true" t="shared" si="17" ref="BH6:BH11">IF(BG6&gt;0,-1,0)</f>
        <v>-1</v>
      </c>
      <c r="BI6" s="60">
        <v>0</v>
      </c>
      <c r="BJ6" s="17">
        <f aca="true" t="shared" si="18" ref="BJ6:BJ11">IF(BI6&gt;0,-1,0)</f>
        <v>0</v>
      </c>
      <c r="BK6" s="60">
        <v>0</v>
      </c>
      <c r="BL6" s="17">
        <f aca="true" t="shared" si="19" ref="BL6:BL11">IF(BK6&gt;0,-1,0)</f>
        <v>0</v>
      </c>
      <c r="BM6" s="60">
        <v>0</v>
      </c>
      <c r="BN6" s="17">
        <f aca="true" t="shared" si="20" ref="BN6:BN11">IF(BM6&lt;0,-1,0)</f>
        <v>0</v>
      </c>
      <c r="BO6" s="49">
        <v>9331.1</v>
      </c>
      <c r="BP6" s="54">
        <v>8884.2</v>
      </c>
      <c r="BQ6" s="20">
        <f aca="true" t="shared" si="21" ref="BQ6:BQ11">BO6/BP6</f>
        <v>1.0503027847189392</v>
      </c>
      <c r="BR6" s="17">
        <v>1</v>
      </c>
      <c r="BS6" s="52">
        <v>152.7</v>
      </c>
      <c r="BT6" s="52">
        <v>121.9</v>
      </c>
      <c r="BU6" s="25">
        <f aca="true" t="shared" si="22" ref="BU6:BU11">BS6/BT6</f>
        <v>1.2526661197703033</v>
      </c>
      <c r="BV6" s="17">
        <v>-1</v>
      </c>
      <c r="BW6" s="49">
        <v>9331.1</v>
      </c>
      <c r="BX6" s="51">
        <v>8867.3</v>
      </c>
      <c r="BY6" s="25">
        <f aca="true" t="shared" si="23" ref="BY6:BY11">BW6/BX6</f>
        <v>1.0523045346385034</v>
      </c>
      <c r="BZ6" s="17">
        <v>-1</v>
      </c>
      <c r="CA6" s="100">
        <v>18501.9</v>
      </c>
      <c r="CB6" s="100">
        <v>17737.9</v>
      </c>
      <c r="CC6" s="25">
        <f aca="true" t="shared" si="24" ref="CC6:CC11">CA6/CB6</f>
        <v>1.0430716150164336</v>
      </c>
      <c r="CD6" s="17">
        <f aca="true" t="shared" si="25" ref="CD6:CD11">IF(CC6&gt;1,2,0)</f>
        <v>2</v>
      </c>
      <c r="CE6" s="52">
        <v>66.7</v>
      </c>
      <c r="CF6" s="52">
        <v>55.4</v>
      </c>
      <c r="CG6" s="25">
        <f aca="true" t="shared" si="26" ref="CG6:CG11">CE6/CF6</f>
        <v>1.203971119133574</v>
      </c>
      <c r="CH6" s="17">
        <v>-1</v>
      </c>
      <c r="CI6" s="90"/>
      <c r="CJ6" s="17">
        <f aca="true" t="shared" si="27" ref="CJ6:CJ11">IF(ISBLANK(CI6),0,-1)</f>
        <v>0</v>
      </c>
      <c r="CK6" s="82">
        <v>1</v>
      </c>
      <c r="CL6" s="82">
        <v>1</v>
      </c>
      <c r="CM6" s="82">
        <v>1</v>
      </c>
      <c r="CN6" s="82">
        <v>1</v>
      </c>
      <c r="CO6" s="82">
        <v>1</v>
      </c>
      <c r="CP6" s="82">
        <v>1</v>
      </c>
      <c r="CQ6" s="82">
        <v>0</v>
      </c>
      <c r="CR6" s="82">
        <v>0</v>
      </c>
      <c r="CS6" s="14">
        <f aca="true" t="shared" si="28" ref="CS6:CS11">CK6+CL6+CM6+CN6+CO6+CP6+CQ6+CR6</f>
        <v>6</v>
      </c>
      <c r="CT6" s="17">
        <f aca="true" t="shared" si="29" ref="CT6:CT11">IF(AND(CS6=8),1,0)</f>
        <v>0</v>
      </c>
      <c r="CU6" s="86">
        <f aca="true" t="shared" si="30" ref="CU6:CU11">G6+M6+R6+X6+AD6+AI6+AN6+AT6+AV6+AX6+BF6+BH6+BJ6+BL6+BN6+BR6+BV6+BZ6+CD6+CH6+CJ6+CT6</f>
        <v>5</v>
      </c>
    </row>
    <row r="7" spans="1:99" ht="14.25">
      <c r="A7" s="12" t="s">
        <v>23</v>
      </c>
      <c r="B7" s="56">
        <v>88.3</v>
      </c>
      <c r="C7" s="49">
        <v>7339.1</v>
      </c>
      <c r="D7" s="49">
        <v>4258.7</v>
      </c>
      <c r="E7" s="13">
        <f t="shared" si="1"/>
        <v>0.028665108427476944</v>
      </c>
      <c r="F7" s="14" t="s">
        <v>18</v>
      </c>
      <c r="G7" s="15">
        <v>1</v>
      </c>
      <c r="H7" s="58">
        <v>0</v>
      </c>
      <c r="I7" s="97">
        <v>7314</v>
      </c>
      <c r="J7" s="97">
        <v>4259.7</v>
      </c>
      <c r="K7" s="16">
        <f t="shared" si="2"/>
        <v>0</v>
      </c>
      <c r="L7" s="14" t="s">
        <v>19</v>
      </c>
      <c r="M7" s="17">
        <f>IF(K7&lt;=0.5,1,0)</f>
        <v>1</v>
      </c>
      <c r="N7" s="58"/>
      <c r="O7" s="58"/>
      <c r="P7" s="19" t="e">
        <f t="shared" si="3"/>
        <v>#DIV/0!</v>
      </c>
      <c r="Q7" s="14" t="s">
        <v>20</v>
      </c>
      <c r="R7" s="17">
        <v>1</v>
      </c>
      <c r="S7" s="60">
        <v>0</v>
      </c>
      <c r="T7" s="48">
        <v>7427.5</v>
      </c>
      <c r="U7" s="49">
        <v>93.6</v>
      </c>
      <c r="V7" s="19">
        <f t="shared" si="4"/>
        <v>0</v>
      </c>
      <c r="W7" s="14" t="s">
        <v>21</v>
      </c>
      <c r="X7" s="17">
        <f t="shared" si="5"/>
        <v>1</v>
      </c>
      <c r="Y7" s="51"/>
      <c r="Z7" s="56">
        <v>88.3</v>
      </c>
      <c r="AA7" s="51"/>
      <c r="AB7" s="19">
        <f t="shared" si="6"/>
        <v>0</v>
      </c>
      <c r="AC7" s="14" t="s">
        <v>20</v>
      </c>
      <c r="AD7" s="17">
        <f>IF(AB7&lt;=1,1)</f>
        <v>1</v>
      </c>
      <c r="AE7" s="49">
        <v>2109.6</v>
      </c>
      <c r="AF7" s="49">
        <v>2322</v>
      </c>
      <c r="AG7" s="19">
        <f t="shared" si="7"/>
        <v>0.9085271317829458</v>
      </c>
      <c r="AH7" s="14" t="s">
        <v>20</v>
      </c>
      <c r="AI7" s="17">
        <f>IF(AG7&lt;=1,1,0)</f>
        <v>1</v>
      </c>
      <c r="AJ7" s="49"/>
      <c r="AK7" s="49">
        <f t="shared" si="8"/>
        <v>3080.4000000000005</v>
      </c>
      <c r="AL7" s="20">
        <f t="shared" si="9"/>
        <v>0</v>
      </c>
      <c r="AM7" s="14" t="s">
        <v>22</v>
      </c>
      <c r="AN7" s="17">
        <f t="shared" si="10"/>
        <v>0</v>
      </c>
      <c r="AO7" s="55">
        <v>0</v>
      </c>
      <c r="AP7" s="55">
        <v>0</v>
      </c>
      <c r="AQ7" s="55">
        <v>0</v>
      </c>
      <c r="AR7" s="22">
        <f t="shared" si="11"/>
        <v>0</v>
      </c>
      <c r="AS7" s="14">
        <v>0</v>
      </c>
      <c r="AT7" s="17">
        <f t="shared" si="12"/>
        <v>0</v>
      </c>
      <c r="AU7" s="55">
        <v>0</v>
      </c>
      <c r="AV7" s="17">
        <f t="shared" si="13"/>
        <v>0</v>
      </c>
      <c r="AW7" s="49">
        <v>0</v>
      </c>
      <c r="AX7" s="17">
        <f t="shared" si="14"/>
        <v>0</v>
      </c>
      <c r="AY7" s="21"/>
      <c r="AZ7" s="21"/>
      <c r="BA7" s="23"/>
      <c r="BB7" s="24"/>
      <c r="BC7" s="25">
        <v>0</v>
      </c>
      <c r="BD7" s="17">
        <f t="shared" si="15"/>
        <v>0</v>
      </c>
      <c r="BE7" s="55"/>
      <c r="BF7" s="17">
        <f t="shared" si="16"/>
        <v>0</v>
      </c>
      <c r="BG7" s="60">
        <v>0</v>
      </c>
      <c r="BH7" s="17">
        <f t="shared" si="17"/>
        <v>0</v>
      </c>
      <c r="BI7" s="60">
        <v>0</v>
      </c>
      <c r="BJ7" s="17">
        <f t="shared" si="18"/>
        <v>0</v>
      </c>
      <c r="BK7" s="60">
        <v>0</v>
      </c>
      <c r="BL7" s="17">
        <f t="shared" si="19"/>
        <v>0</v>
      </c>
      <c r="BM7" s="60">
        <v>0</v>
      </c>
      <c r="BN7" s="17">
        <f t="shared" si="20"/>
        <v>0</v>
      </c>
      <c r="BO7" s="49">
        <v>2128</v>
      </c>
      <c r="BP7" s="54">
        <v>2053.3</v>
      </c>
      <c r="BQ7" s="20">
        <f t="shared" si="21"/>
        <v>1.0363804607217648</v>
      </c>
      <c r="BR7" s="17">
        <f>IF(AND(BQ7&gt;=0.95,BQ7&lt;1.05),1,IF(AND(BQ7&lt;0.95,BQ7&gt;1.05),-1,0))</f>
        <v>1</v>
      </c>
      <c r="BS7" s="52">
        <v>27.9</v>
      </c>
      <c r="BT7" s="52">
        <v>34.3</v>
      </c>
      <c r="BU7" s="25">
        <f t="shared" si="22"/>
        <v>0.8134110787172012</v>
      </c>
      <c r="BV7" s="17">
        <v>1</v>
      </c>
      <c r="BW7" s="49">
        <v>2128</v>
      </c>
      <c r="BX7" s="51">
        <v>1851</v>
      </c>
      <c r="BY7" s="25">
        <f t="shared" si="23"/>
        <v>1.1496488384656942</v>
      </c>
      <c r="BZ7" s="17">
        <v>2</v>
      </c>
      <c r="CA7" s="89">
        <v>2881.3</v>
      </c>
      <c r="CB7" s="100">
        <v>2910.1</v>
      </c>
      <c r="CC7" s="25">
        <f t="shared" si="24"/>
        <v>0.9901034328717228</v>
      </c>
      <c r="CD7" s="17">
        <v>0</v>
      </c>
      <c r="CE7" s="53">
        <v>0</v>
      </c>
      <c r="CF7" s="53">
        <v>0</v>
      </c>
      <c r="CG7" s="25" t="e">
        <f t="shared" si="26"/>
        <v>#DIV/0!</v>
      </c>
      <c r="CH7" s="17">
        <v>1</v>
      </c>
      <c r="CI7" s="90"/>
      <c r="CJ7" s="17">
        <f t="shared" si="27"/>
        <v>0</v>
      </c>
      <c r="CK7" s="82">
        <v>1</v>
      </c>
      <c r="CL7" s="82">
        <v>1</v>
      </c>
      <c r="CM7" s="82">
        <v>1</v>
      </c>
      <c r="CN7" s="82">
        <v>1</v>
      </c>
      <c r="CO7" s="82">
        <v>1</v>
      </c>
      <c r="CP7" s="82">
        <v>1</v>
      </c>
      <c r="CQ7" s="82">
        <v>1</v>
      </c>
      <c r="CR7" s="82">
        <v>1</v>
      </c>
      <c r="CS7" s="14">
        <f t="shared" si="28"/>
        <v>8</v>
      </c>
      <c r="CT7" s="17">
        <f t="shared" si="29"/>
        <v>1</v>
      </c>
      <c r="CU7" s="86">
        <f t="shared" si="30"/>
        <v>12</v>
      </c>
    </row>
    <row r="8" spans="1:99" ht="14.25">
      <c r="A8" s="12" t="s">
        <v>24</v>
      </c>
      <c r="B8" s="56">
        <v>833</v>
      </c>
      <c r="C8" s="49">
        <v>6198.6</v>
      </c>
      <c r="D8" s="49">
        <v>4043.2</v>
      </c>
      <c r="E8" s="13">
        <f t="shared" si="1"/>
        <v>0.38647118864247926</v>
      </c>
      <c r="F8" s="14" t="s">
        <v>18</v>
      </c>
      <c r="G8" s="15">
        <v>1</v>
      </c>
      <c r="H8" s="58">
        <v>0</v>
      </c>
      <c r="I8" s="97">
        <v>6154.9</v>
      </c>
      <c r="J8" s="98">
        <v>4043.2</v>
      </c>
      <c r="K8" s="16">
        <f t="shared" si="2"/>
        <v>0</v>
      </c>
      <c r="L8" s="14" t="s">
        <v>19</v>
      </c>
      <c r="M8" s="17">
        <f>IF(K8&lt;=0.5,1,0)</f>
        <v>1</v>
      </c>
      <c r="N8" s="58"/>
      <c r="O8" s="58"/>
      <c r="P8" s="19" t="e">
        <f t="shared" si="3"/>
        <v>#DIV/0!</v>
      </c>
      <c r="Q8" s="14" t="s">
        <v>20</v>
      </c>
      <c r="R8" s="17">
        <v>1</v>
      </c>
      <c r="S8" s="60">
        <v>0</v>
      </c>
      <c r="T8" s="48">
        <v>7031.6</v>
      </c>
      <c r="U8" s="49">
        <v>90.6</v>
      </c>
      <c r="V8" s="19">
        <f t="shared" si="4"/>
        <v>0</v>
      </c>
      <c r="W8" s="14" t="s">
        <v>21</v>
      </c>
      <c r="X8" s="17">
        <f t="shared" si="5"/>
        <v>1</v>
      </c>
      <c r="Y8" s="51"/>
      <c r="Z8" s="56">
        <v>833</v>
      </c>
      <c r="AA8" s="51"/>
      <c r="AB8" s="19">
        <f t="shared" si="6"/>
        <v>0</v>
      </c>
      <c r="AC8" s="14" t="s">
        <v>20</v>
      </c>
      <c r="AD8" s="17">
        <f>IF(AB8&lt;=1,1)</f>
        <v>1</v>
      </c>
      <c r="AE8" s="49">
        <v>2512.5</v>
      </c>
      <c r="AF8" s="49">
        <v>2690</v>
      </c>
      <c r="AG8" s="19">
        <f t="shared" si="7"/>
        <v>0.9340148698884758</v>
      </c>
      <c r="AH8" s="14" t="s">
        <v>20</v>
      </c>
      <c r="AI8" s="17">
        <f>IF(AG8&lt;=1,1,0)</f>
        <v>1</v>
      </c>
      <c r="AJ8" s="49"/>
      <c r="AK8" s="49">
        <f t="shared" si="8"/>
        <v>2155.4000000000005</v>
      </c>
      <c r="AL8" s="20">
        <f t="shared" si="9"/>
        <v>0</v>
      </c>
      <c r="AM8" s="14" t="s">
        <v>22</v>
      </c>
      <c r="AN8" s="17">
        <f t="shared" si="10"/>
        <v>0</v>
      </c>
      <c r="AO8" s="55">
        <v>0</v>
      </c>
      <c r="AP8" s="55">
        <v>0</v>
      </c>
      <c r="AQ8" s="55">
        <v>0</v>
      </c>
      <c r="AR8" s="22">
        <f t="shared" si="11"/>
        <v>0</v>
      </c>
      <c r="AS8" s="14">
        <v>0</v>
      </c>
      <c r="AT8" s="17">
        <f t="shared" si="12"/>
        <v>0</v>
      </c>
      <c r="AU8" s="55">
        <v>0</v>
      </c>
      <c r="AV8" s="17">
        <f t="shared" si="13"/>
        <v>0</v>
      </c>
      <c r="AW8" s="49">
        <v>0</v>
      </c>
      <c r="AX8" s="17">
        <f t="shared" si="14"/>
        <v>0</v>
      </c>
      <c r="AY8" s="21"/>
      <c r="AZ8" s="21"/>
      <c r="BA8" s="23"/>
      <c r="BB8" s="24"/>
      <c r="BC8" s="25">
        <v>0</v>
      </c>
      <c r="BD8" s="17">
        <f t="shared" si="15"/>
        <v>0</v>
      </c>
      <c r="BE8" s="55"/>
      <c r="BF8" s="17">
        <f t="shared" si="16"/>
        <v>0</v>
      </c>
      <c r="BG8" s="60">
        <v>0</v>
      </c>
      <c r="BH8" s="17">
        <f t="shared" si="17"/>
        <v>0</v>
      </c>
      <c r="BI8" s="60">
        <v>0</v>
      </c>
      <c r="BJ8" s="17">
        <f t="shared" si="18"/>
        <v>0</v>
      </c>
      <c r="BK8" s="60">
        <v>0</v>
      </c>
      <c r="BL8" s="17">
        <f t="shared" si="19"/>
        <v>0</v>
      </c>
      <c r="BM8" s="60">
        <v>0</v>
      </c>
      <c r="BN8" s="17">
        <f t="shared" si="20"/>
        <v>0</v>
      </c>
      <c r="BO8" s="49">
        <v>1667.7</v>
      </c>
      <c r="BP8" s="54">
        <v>1575.8</v>
      </c>
      <c r="BQ8" s="20">
        <f t="shared" si="21"/>
        <v>1.0583195837035158</v>
      </c>
      <c r="BR8" s="17">
        <f>IF(AND(BQ8&gt;=0.95,BQ8&lt;1.05),1,IF(AND(BQ8&lt;0.95,BQ8&gt;1.05),-1,0))</f>
        <v>0</v>
      </c>
      <c r="BS8" s="52">
        <v>38.6</v>
      </c>
      <c r="BT8" s="52">
        <v>44.1</v>
      </c>
      <c r="BU8" s="25">
        <f t="shared" si="22"/>
        <v>0.8752834467120182</v>
      </c>
      <c r="BV8" s="17">
        <v>1</v>
      </c>
      <c r="BW8" s="49">
        <v>2128</v>
      </c>
      <c r="BX8" s="51">
        <v>1370.5</v>
      </c>
      <c r="BY8" s="25">
        <f t="shared" si="23"/>
        <v>1.5527179861364466</v>
      </c>
      <c r="BZ8" s="17">
        <v>2</v>
      </c>
      <c r="CA8" s="91">
        <v>514.7</v>
      </c>
      <c r="CB8" s="100">
        <v>437.4</v>
      </c>
      <c r="CC8" s="25">
        <f t="shared" si="24"/>
        <v>1.1767261088248744</v>
      </c>
      <c r="CD8" s="17">
        <f t="shared" si="25"/>
        <v>2</v>
      </c>
      <c r="CE8" s="53">
        <v>0</v>
      </c>
      <c r="CF8" s="53">
        <v>0</v>
      </c>
      <c r="CG8" s="25" t="e">
        <f t="shared" si="26"/>
        <v>#DIV/0!</v>
      </c>
      <c r="CH8" s="17">
        <v>1</v>
      </c>
      <c r="CI8" s="90"/>
      <c r="CJ8" s="17">
        <f t="shared" si="27"/>
        <v>0</v>
      </c>
      <c r="CK8" s="82">
        <v>1</v>
      </c>
      <c r="CL8" s="82">
        <v>1</v>
      </c>
      <c r="CM8" s="82">
        <v>1</v>
      </c>
      <c r="CN8" s="82">
        <v>1</v>
      </c>
      <c r="CO8" s="82">
        <v>1</v>
      </c>
      <c r="CP8" s="82">
        <v>0</v>
      </c>
      <c r="CQ8" s="82">
        <v>1</v>
      </c>
      <c r="CR8" s="82">
        <v>1</v>
      </c>
      <c r="CS8" s="14">
        <f>CK8+CL8+CM8+CN8+CO8+CP8+CQ8+CR8</f>
        <v>7</v>
      </c>
      <c r="CT8" s="17">
        <f t="shared" si="29"/>
        <v>0</v>
      </c>
      <c r="CU8" s="86">
        <f t="shared" si="30"/>
        <v>12</v>
      </c>
    </row>
    <row r="9" spans="1:99" ht="14.25">
      <c r="A9" s="12" t="s">
        <v>25</v>
      </c>
      <c r="B9" s="56">
        <v>0</v>
      </c>
      <c r="C9" s="49">
        <v>5683.4</v>
      </c>
      <c r="D9" s="49">
        <v>3926.3</v>
      </c>
      <c r="E9" s="13">
        <f t="shared" si="1"/>
        <v>0</v>
      </c>
      <c r="F9" s="14" t="s">
        <v>18</v>
      </c>
      <c r="G9" s="15">
        <v>1</v>
      </c>
      <c r="H9" s="58">
        <v>0</v>
      </c>
      <c r="I9" s="97">
        <v>6981.6</v>
      </c>
      <c r="J9" s="97">
        <v>5278.3</v>
      </c>
      <c r="K9" s="16">
        <f t="shared" si="2"/>
        <v>0</v>
      </c>
      <c r="L9" s="14" t="s">
        <v>19</v>
      </c>
      <c r="M9" s="17">
        <f>IF(K9&lt;=0.5,1,0)</f>
        <v>1</v>
      </c>
      <c r="N9" s="58"/>
      <c r="O9" s="58"/>
      <c r="P9" s="19" t="e">
        <f t="shared" si="3"/>
        <v>#DIV/0!</v>
      </c>
      <c r="Q9" s="14" t="s">
        <v>20</v>
      </c>
      <c r="R9" s="17">
        <v>1</v>
      </c>
      <c r="S9" s="60">
        <v>0</v>
      </c>
      <c r="T9" s="48">
        <v>5427.7</v>
      </c>
      <c r="U9" s="49">
        <v>90.6</v>
      </c>
      <c r="V9" s="19">
        <f t="shared" si="4"/>
        <v>0</v>
      </c>
      <c r="W9" s="14" t="s">
        <v>21</v>
      </c>
      <c r="X9" s="17">
        <f t="shared" si="5"/>
        <v>1</v>
      </c>
      <c r="Y9" s="51"/>
      <c r="Z9" s="56">
        <v>0</v>
      </c>
      <c r="AA9" s="51"/>
      <c r="AB9" s="19" t="e">
        <f t="shared" si="6"/>
        <v>#DIV/0!</v>
      </c>
      <c r="AC9" s="14" t="s">
        <v>20</v>
      </c>
      <c r="AD9" s="17">
        <v>1</v>
      </c>
      <c r="AE9" s="49">
        <v>2333.6</v>
      </c>
      <c r="AF9" s="49">
        <v>2392</v>
      </c>
      <c r="AG9" s="19">
        <f t="shared" si="7"/>
        <v>0.9755852842809364</v>
      </c>
      <c r="AH9" s="14" t="s">
        <v>20</v>
      </c>
      <c r="AI9" s="17">
        <f>IF(AG9&lt;=1,1,0)</f>
        <v>1</v>
      </c>
      <c r="AJ9" s="49"/>
      <c r="AK9" s="49">
        <f t="shared" si="8"/>
        <v>1757.0999999999995</v>
      </c>
      <c r="AL9" s="20">
        <f t="shared" si="9"/>
        <v>0</v>
      </c>
      <c r="AM9" s="14" t="s">
        <v>22</v>
      </c>
      <c r="AN9" s="17">
        <f t="shared" si="10"/>
        <v>0</v>
      </c>
      <c r="AO9" s="55">
        <v>0</v>
      </c>
      <c r="AP9" s="55">
        <v>0</v>
      </c>
      <c r="AQ9" s="55">
        <v>0</v>
      </c>
      <c r="AR9" s="22">
        <f t="shared" si="11"/>
        <v>0</v>
      </c>
      <c r="AS9" s="14">
        <v>0</v>
      </c>
      <c r="AT9" s="17">
        <f t="shared" si="12"/>
        <v>0</v>
      </c>
      <c r="AU9" s="55">
        <v>0</v>
      </c>
      <c r="AV9" s="17">
        <f t="shared" si="13"/>
        <v>0</v>
      </c>
      <c r="AW9" s="49">
        <v>0</v>
      </c>
      <c r="AX9" s="17">
        <f t="shared" si="14"/>
        <v>0</v>
      </c>
      <c r="AY9" s="21"/>
      <c r="AZ9" s="21"/>
      <c r="BA9" s="23"/>
      <c r="BB9" s="24"/>
      <c r="BC9" s="25">
        <v>0</v>
      </c>
      <c r="BD9" s="17">
        <f t="shared" si="15"/>
        <v>0</v>
      </c>
      <c r="BE9" s="55"/>
      <c r="BF9" s="17">
        <f t="shared" si="16"/>
        <v>0</v>
      </c>
      <c r="BG9" s="60">
        <v>0</v>
      </c>
      <c r="BH9" s="17">
        <f t="shared" si="17"/>
        <v>0</v>
      </c>
      <c r="BI9" s="60">
        <v>0</v>
      </c>
      <c r="BJ9" s="17">
        <f t="shared" si="18"/>
        <v>0</v>
      </c>
      <c r="BK9" s="60">
        <v>0</v>
      </c>
      <c r="BL9" s="17">
        <f t="shared" si="19"/>
        <v>0</v>
      </c>
      <c r="BM9" s="60">
        <v>0</v>
      </c>
      <c r="BN9" s="17">
        <f t="shared" si="20"/>
        <v>0</v>
      </c>
      <c r="BO9" s="49">
        <v>1058.8</v>
      </c>
      <c r="BP9" s="54">
        <v>1055.7</v>
      </c>
      <c r="BQ9" s="20">
        <f t="shared" si="21"/>
        <v>1.0029364402765937</v>
      </c>
      <c r="BR9" s="17">
        <f>IF(AND(BQ9&gt;=0.95,BQ9&lt;1.05),1,IF(AND(BQ9&lt;0.95,BQ9&gt;1.05),-1,0))</f>
        <v>1</v>
      </c>
      <c r="BS9" s="52">
        <v>52.7</v>
      </c>
      <c r="BT9" s="52">
        <v>44</v>
      </c>
      <c r="BU9" s="25">
        <f t="shared" si="22"/>
        <v>1.1977272727272728</v>
      </c>
      <c r="BV9" s="17">
        <v>-1</v>
      </c>
      <c r="BW9" s="49">
        <v>2128</v>
      </c>
      <c r="BX9" s="51">
        <v>974</v>
      </c>
      <c r="BY9" s="25">
        <f t="shared" si="23"/>
        <v>2.184804928131417</v>
      </c>
      <c r="BZ9" s="17">
        <v>-1</v>
      </c>
      <c r="CA9" s="91">
        <v>399.3</v>
      </c>
      <c r="CB9" s="100">
        <v>390.6</v>
      </c>
      <c r="CC9" s="25">
        <f t="shared" si="24"/>
        <v>1.0222734254992318</v>
      </c>
      <c r="CD9" s="17">
        <f t="shared" si="25"/>
        <v>2</v>
      </c>
      <c r="CE9" s="53">
        <v>0</v>
      </c>
      <c r="CF9" s="53">
        <v>0</v>
      </c>
      <c r="CG9" s="25" t="e">
        <f t="shared" si="26"/>
        <v>#DIV/0!</v>
      </c>
      <c r="CH9" s="17">
        <v>1</v>
      </c>
      <c r="CI9" s="90"/>
      <c r="CJ9" s="17">
        <f t="shared" si="27"/>
        <v>0</v>
      </c>
      <c r="CK9" s="82">
        <v>1</v>
      </c>
      <c r="CL9" s="82">
        <v>1</v>
      </c>
      <c r="CM9" s="82">
        <v>1</v>
      </c>
      <c r="CN9" s="82">
        <v>1</v>
      </c>
      <c r="CO9" s="82">
        <v>1</v>
      </c>
      <c r="CP9" s="82">
        <v>1</v>
      </c>
      <c r="CQ9" s="82">
        <v>1</v>
      </c>
      <c r="CR9" s="82">
        <v>1</v>
      </c>
      <c r="CS9" s="14">
        <f>CK9+CL9+CM9+CN9+CO9+CP9+CQ9+CR9</f>
        <v>8</v>
      </c>
      <c r="CT9" s="17">
        <f t="shared" si="29"/>
        <v>1</v>
      </c>
      <c r="CU9" s="86">
        <f t="shared" si="30"/>
        <v>9</v>
      </c>
    </row>
    <row r="10" spans="1:110" s="3" customFormat="1" ht="14.25">
      <c r="A10" s="12" t="s">
        <v>26</v>
      </c>
      <c r="B10" s="57">
        <v>940.2</v>
      </c>
      <c r="C10" s="50">
        <v>3621.8</v>
      </c>
      <c r="D10" s="51">
        <v>1116.9</v>
      </c>
      <c r="E10" s="13">
        <f t="shared" si="1"/>
        <v>0.3753443251227594</v>
      </c>
      <c r="F10" s="14" t="s">
        <v>18</v>
      </c>
      <c r="G10" s="15">
        <v>1</v>
      </c>
      <c r="H10" s="59">
        <v>0</v>
      </c>
      <c r="I10" s="99">
        <v>3592</v>
      </c>
      <c r="J10" s="99">
        <v>1116.9</v>
      </c>
      <c r="K10" s="16">
        <f t="shared" si="2"/>
        <v>0</v>
      </c>
      <c r="L10" s="14" t="s">
        <v>19</v>
      </c>
      <c r="M10" s="17">
        <f>IF(K10&lt;=1,1,0)</f>
        <v>1</v>
      </c>
      <c r="N10" s="59"/>
      <c r="O10" s="59"/>
      <c r="P10" s="19" t="e">
        <f t="shared" si="3"/>
        <v>#DIV/0!</v>
      </c>
      <c r="Q10" s="14" t="s">
        <v>20</v>
      </c>
      <c r="R10" s="17">
        <v>1</v>
      </c>
      <c r="S10" s="61">
        <v>0</v>
      </c>
      <c r="T10" s="50">
        <v>4562</v>
      </c>
      <c r="U10" s="49">
        <v>90.6</v>
      </c>
      <c r="V10" s="16">
        <f t="shared" si="4"/>
        <v>0</v>
      </c>
      <c r="W10" s="14" t="s">
        <v>21</v>
      </c>
      <c r="X10" s="17">
        <f t="shared" si="5"/>
        <v>1</v>
      </c>
      <c r="Y10" s="51"/>
      <c r="Z10" s="57">
        <v>940.2</v>
      </c>
      <c r="AA10" s="51"/>
      <c r="AB10" s="19">
        <f t="shared" si="6"/>
        <v>0</v>
      </c>
      <c r="AC10" s="14" t="s">
        <v>20</v>
      </c>
      <c r="AD10" s="17">
        <f>IF(AB10&lt;=1,1)</f>
        <v>1</v>
      </c>
      <c r="AE10" s="51">
        <v>2030.2</v>
      </c>
      <c r="AF10" s="52" t="s">
        <v>43</v>
      </c>
      <c r="AG10" s="19" t="e">
        <f t="shared" si="7"/>
        <v>#VALUE!</v>
      </c>
      <c r="AH10" s="14" t="s">
        <v>20</v>
      </c>
      <c r="AI10" s="17">
        <v>1</v>
      </c>
      <c r="AJ10" s="51"/>
      <c r="AK10" s="49">
        <f t="shared" si="8"/>
        <v>2504.9</v>
      </c>
      <c r="AL10" s="20">
        <f t="shared" si="9"/>
        <v>0</v>
      </c>
      <c r="AM10" s="14" t="s">
        <v>22</v>
      </c>
      <c r="AN10" s="17">
        <f t="shared" si="10"/>
        <v>0</v>
      </c>
      <c r="AO10" s="53">
        <v>0</v>
      </c>
      <c r="AP10" s="53">
        <v>0</v>
      </c>
      <c r="AQ10" s="53">
        <v>0</v>
      </c>
      <c r="AR10" s="22">
        <f t="shared" si="11"/>
        <v>0</v>
      </c>
      <c r="AS10" s="14">
        <v>0</v>
      </c>
      <c r="AT10" s="17">
        <f t="shared" si="12"/>
        <v>0</v>
      </c>
      <c r="AU10" s="53">
        <v>0</v>
      </c>
      <c r="AV10" s="17">
        <f t="shared" si="13"/>
        <v>0</v>
      </c>
      <c r="AW10" s="51">
        <v>0</v>
      </c>
      <c r="AX10" s="17">
        <f t="shared" si="14"/>
        <v>0</v>
      </c>
      <c r="AY10" s="27"/>
      <c r="AZ10" s="27"/>
      <c r="BA10" s="28"/>
      <c r="BB10" s="27"/>
      <c r="BC10" s="25">
        <v>0</v>
      </c>
      <c r="BD10" s="29">
        <f t="shared" si="15"/>
        <v>0</v>
      </c>
      <c r="BE10" s="53"/>
      <c r="BF10" s="17">
        <f t="shared" si="16"/>
        <v>0</v>
      </c>
      <c r="BG10" s="61">
        <v>0</v>
      </c>
      <c r="BH10" s="17">
        <f t="shared" si="17"/>
        <v>0</v>
      </c>
      <c r="BI10" s="61">
        <v>0</v>
      </c>
      <c r="BJ10" s="17">
        <f t="shared" si="18"/>
        <v>0</v>
      </c>
      <c r="BK10" s="61">
        <v>0</v>
      </c>
      <c r="BL10" s="17">
        <f t="shared" si="19"/>
        <v>0</v>
      </c>
      <c r="BM10" s="61">
        <v>0</v>
      </c>
      <c r="BN10" s="17">
        <f t="shared" si="20"/>
        <v>0</v>
      </c>
      <c r="BO10" s="51">
        <v>2080.9</v>
      </c>
      <c r="BP10" s="52">
        <v>2033.7</v>
      </c>
      <c r="BQ10" s="20">
        <f t="shared" si="21"/>
        <v>1.0232089295372966</v>
      </c>
      <c r="BR10" s="17">
        <f>IF(AND(BQ10&gt;=0.95,BQ10&lt;1.05),1,IF(AND(BQ10&lt;0.95,BQ10&gt;1.05),-1,0))</f>
        <v>1</v>
      </c>
      <c r="BS10" s="52">
        <v>130.2</v>
      </c>
      <c r="BT10" s="52">
        <v>126.6</v>
      </c>
      <c r="BU10" s="25">
        <f t="shared" si="22"/>
        <v>1.0284360189573458</v>
      </c>
      <c r="BV10" s="17">
        <v>-1</v>
      </c>
      <c r="BW10" s="49">
        <v>2128</v>
      </c>
      <c r="BX10" s="51">
        <v>2067.7</v>
      </c>
      <c r="BY10" s="25">
        <f t="shared" si="23"/>
        <v>1.0291628379358708</v>
      </c>
      <c r="BZ10" s="17">
        <v>-1</v>
      </c>
      <c r="CA10" s="89">
        <v>2936.7</v>
      </c>
      <c r="CB10" s="100">
        <v>2703.7</v>
      </c>
      <c r="CC10" s="25">
        <f t="shared" si="24"/>
        <v>1.0861782002441098</v>
      </c>
      <c r="CD10" s="17">
        <f t="shared" si="25"/>
        <v>2</v>
      </c>
      <c r="CE10" s="53">
        <v>0</v>
      </c>
      <c r="CF10" s="53">
        <v>0</v>
      </c>
      <c r="CG10" s="25" t="e">
        <f t="shared" si="26"/>
        <v>#DIV/0!</v>
      </c>
      <c r="CH10" s="17">
        <v>1</v>
      </c>
      <c r="CI10" s="90"/>
      <c r="CJ10" s="17">
        <f t="shared" si="27"/>
        <v>0</v>
      </c>
      <c r="CK10" s="82">
        <v>1</v>
      </c>
      <c r="CL10" s="82">
        <v>1</v>
      </c>
      <c r="CM10" s="82">
        <v>1</v>
      </c>
      <c r="CN10" s="82">
        <v>1</v>
      </c>
      <c r="CO10" s="82">
        <v>1</v>
      </c>
      <c r="CP10" s="82">
        <v>1</v>
      </c>
      <c r="CQ10" s="82">
        <v>1</v>
      </c>
      <c r="CR10" s="82">
        <v>1</v>
      </c>
      <c r="CS10" s="14">
        <f t="shared" si="28"/>
        <v>8</v>
      </c>
      <c r="CT10" s="17">
        <f t="shared" si="29"/>
        <v>1</v>
      </c>
      <c r="CU10" s="86">
        <f t="shared" si="30"/>
        <v>9</v>
      </c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</row>
    <row r="11" spans="1:99" ht="15" customHeight="1">
      <c r="A11" s="12" t="s">
        <v>27</v>
      </c>
      <c r="B11" s="56">
        <v>0</v>
      </c>
      <c r="C11" s="48">
        <v>4755.1</v>
      </c>
      <c r="D11" s="49">
        <v>2963.9</v>
      </c>
      <c r="E11" s="13">
        <f t="shared" si="1"/>
        <v>0</v>
      </c>
      <c r="F11" s="14" t="s">
        <v>18</v>
      </c>
      <c r="G11" s="15">
        <v>1</v>
      </c>
      <c r="H11" s="58">
        <v>0</v>
      </c>
      <c r="I11" s="97">
        <v>4704.8</v>
      </c>
      <c r="J11" s="97">
        <v>2963.8</v>
      </c>
      <c r="K11" s="16">
        <f t="shared" si="2"/>
        <v>0</v>
      </c>
      <c r="L11" s="14" t="s">
        <v>19</v>
      </c>
      <c r="M11" s="17">
        <f>IF(K11&lt;=0.5,1,0)</f>
        <v>1</v>
      </c>
      <c r="N11" s="58"/>
      <c r="O11" s="58"/>
      <c r="P11" s="19" t="e">
        <f t="shared" si="3"/>
        <v>#DIV/0!</v>
      </c>
      <c r="Q11" s="14" t="s">
        <v>20</v>
      </c>
      <c r="R11" s="17">
        <v>1</v>
      </c>
      <c r="S11" s="60">
        <v>0</v>
      </c>
      <c r="T11" s="48">
        <v>4737</v>
      </c>
      <c r="U11" s="49">
        <v>90.6</v>
      </c>
      <c r="V11" s="19">
        <f t="shared" si="4"/>
        <v>0</v>
      </c>
      <c r="W11" s="14" t="s">
        <v>21</v>
      </c>
      <c r="X11" s="17">
        <f t="shared" si="5"/>
        <v>1</v>
      </c>
      <c r="Y11" s="51"/>
      <c r="Z11" s="56">
        <v>0</v>
      </c>
      <c r="AA11" s="51"/>
      <c r="AB11" s="19" t="e">
        <f t="shared" si="6"/>
        <v>#DIV/0!</v>
      </c>
      <c r="AC11" s="14" t="s">
        <v>20</v>
      </c>
      <c r="AD11" s="17">
        <v>1</v>
      </c>
      <c r="AE11" s="49">
        <v>1774.8</v>
      </c>
      <c r="AF11" s="49">
        <v>1807</v>
      </c>
      <c r="AG11" s="19">
        <f t="shared" si="7"/>
        <v>0.982180409518539</v>
      </c>
      <c r="AH11" s="14" t="s">
        <v>20</v>
      </c>
      <c r="AI11" s="17">
        <f>IF(AG11&lt;=1,1,0)</f>
        <v>1</v>
      </c>
      <c r="AJ11" s="49"/>
      <c r="AK11" s="49">
        <f t="shared" si="8"/>
        <v>1791.2000000000003</v>
      </c>
      <c r="AL11" s="20">
        <f t="shared" si="9"/>
        <v>0</v>
      </c>
      <c r="AM11" s="14" t="s">
        <v>22</v>
      </c>
      <c r="AN11" s="17">
        <f t="shared" si="10"/>
        <v>0</v>
      </c>
      <c r="AO11" s="55">
        <v>0</v>
      </c>
      <c r="AP11" s="55">
        <v>0</v>
      </c>
      <c r="AQ11" s="55">
        <v>0</v>
      </c>
      <c r="AR11" s="22">
        <f t="shared" si="11"/>
        <v>0</v>
      </c>
      <c r="AS11" s="14">
        <v>0</v>
      </c>
      <c r="AT11" s="17">
        <f t="shared" si="12"/>
        <v>0</v>
      </c>
      <c r="AU11" s="55">
        <v>0</v>
      </c>
      <c r="AV11" s="17">
        <f t="shared" si="13"/>
        <v>0</v>
      </c>
      <c r="AW11" s="49">
        <v>0</v>
      </c>
      <c r="AX11" s="17">
        <f t="shared" si="14"/>
        <v>0</v>
      </c>
      <c r="AY11" s="21"/>
      <c r="AZ11" s="21"/>
      <c r="BA11" s="23"/>
      <c r="BB11" s="24"/>
      <c r="BC11" s="25">
        <v>0</v>
      </c>
      <c r="BD11" s="17">
        <f t="shared" si="15"/>
        <v>0</v>
      </c>
      <c r="BE11" s="55"/>
      <c r="BF11" s="17">
        <f t="shared" si="16"/>
        <v>0</v>
      </c>
      <c r="BG11" s="60">
        <v>0</v>
      </c>
      <c r="BH11" s="17">
        <f t="shared" si="17"/>
        <v>0</v>
      </c>
      <c r="BI11" s="60">
        <v>0</v>
      </c>
      <c r="BJ11" s="17">
        <f t="shared" si="18"/>
        <v>0</v>
      </c>
      <c r="BK11" s="60">
        <v>0</v>
      </c>
      <c r="BL11" s="17">
        <f t="shared" si="19"/>
        <v>0</v>
      </c>
      <c r="BM11" s="60">
        <v>0</v>
      </c>
      <c r="BN11" s="17">
        <f t="shared" si="20"/>
        <v>0</v>
      </c>
      <c r="BO11" s="49">
        <v>1215.3</v>
      </c>
      <c r="BP11" s="54">
        <v>1025.1</v>
      </c>
      <c r="BQ11" s="20">
        <f t="shared" si="21"/>
        <v>1.1855428738659644</v>
      </c>
      <c r="BR11" s="17">
        <f>IF(AND(BQ11&gt;=0.95,BQ11&lt;1.05),1,IF(AND(BQ11&lt;0.95,BQ11&gt;1.05),-1,0))</f>
        <v>0</v>
      </c>
      <c r="BS11" s="52">
        <v>15.7</v>
      </c>
      <c r="BT11" s="52">
        <v>19</v>
      </c>
      <c r="BU11" s="25">
        <f t="shared" si="22"/>
        <v>0.8263157894736842</v>
      </c>
      <c r="BV11" s="17">
        <v>1</v>
      </c>
      <c r="BW11" s="49">
        <v>2128</v>
      </c>
      <c r="BX11" s="51">
        <v>1033.8</v>
      </c>
      <c r="BY11" s="25">
        <f t="shared" si="23"/>
        <v>2.058425227316696</v>
      </c>
      <c r="BZ11" s="17">
        <v>2</v>
      </c>
      <c r="CA11" s="91">
        <v>2371</v>
      </c>
      <c r="CB11" s="100">
        <v>1985</v>
      </c>
      <c r="CC11" s="25">
        <f t="shared" si="24"/>
        <v>1.1944584382871537</v>
      </c>
      <c r="CD11" s="17">
        <f t="shared" si="25"/>
        <v>2</v>
      </c>
      <c r="CE11" s="53">
        <v>0</v>
      </c>
      <c r="CF11" s="53">
        <v>0</v>
      </c>
      <c r="CG11" s="25" t="e">
        <f t="shared" si="26"/>
        <v>#DIV/0!</v>
      </c>
      <c r="CH11" s="17">
        <v>1</v>
      </c>
      <c r="CI11" s="90"/>
      <c r="CJ11" s="17">
        <f t="shared" si="27"/>
        <v>0</v>
      </c>
      <c r="CK11" s="82">
        <v>1</v>
      </c>
      <c r="CL11" s="82">
        <v>1</v>
      </c>
      <c r="CM11" s="82">
        <v>1</v>
      </c>
      <c r="CN11" s="82">
        <v>1</v>
      </c>
      <c r="CO11" s="82">
        <v>1</v>
      </c>
      <c r="CP11" s="82">
        <v>1</v>
      </c>
      <c r="CQ11" s="82">
        <v>1</v>
      </c>
      <c r="CR11" s="82">
        <v>1</v>
      </c>
      <c r="CS11" s="14">
        <f t="shared" si="28"/>
        <v>8</v>
      </c>
      <c r="CT11" s="17">
        <f t="shared" si="29"/>
        <v>1</v>
      </c>
      <c r="CU11" s="86">
        <f t="shared" si="30"/>
        <v>13</v>
      </c>
    </row>
    <row r="12" spans="2:55" ht="12.75">
      <c r="B12" s="31"/>
      <c r="E12" s="32"/>
      <c r="F12" s="33"/>
      <c r="K12" s="32"/>
      <c r="O12" s="31"/>
      <c r="BC12" s="41"/>
    </row>
    <row r="13" spans="1:15" ht="18">
      <c r="A13" s="3"/>
      <c r="B13" s="1"/>
      <c r="O13" s="31"/>
    </row>
    <row r="14" spans="2:8" ht="12.75">
      <c r="B14" s="107" t="s">
        <v>114</v>
      </c>
      <c r="C14" s="108"/>
      <c r="D14" s="108"/>
      <c r="E14" s="109"/>
      <c r="F14" s="64"/>
      <c r="G14" s="103"/>
      <c r="H14" s="104"/>
    </row>
    <row r="15" spans="2:84" ht="12.75">
      <c r="B15" s="108"/>
      <c r="C15" s="108"/>
      <c r="D15" s="108"/>
      <c r="E15" s="109"/>
      <c r="F15" s="64"/>
      <c r="G15" s="105"/>
      <c r="H15" s="106"/>
      <c r="CF15" s="92" t="s">
        <v>42</v>
      </c>
    </row>
    <row r="16" spans="2:5" ht="12.75">
      <c r="B16" s="108"/>
      <c r="C16" s="108"/>
      <c r="D16" s="108"/>
      <c r="E16" s="109"/>
    </row>
    <row r="17" spans="2:7" ht="12.75">
      <c r="B17" s="109"/>
      <c r="C17" s="109"/>
      <c r="D17" s="109"/>
      <c r="E17" s="109"/>
      <c r="G17" s="95" t="s">
        <v>44</v>
      </c>
    </row>
    <row r="18" spans="3:7" ht="12.75">
      <c r="C18" s="66"/>
      <c r="G18" s="95"/>
    </row>
    <row r="19" spans="2:3" ht="12.75">
      <c r="B19" s="65"/>
      <c r="C19" s="66"/>
    </row>
    <row r="21" ht="12.75">
      <c r="B21" s="65" t="s">
        <v>29</v>
      </c>
    </row>
    <row r="22" ht="12.75">
      <c r="B22" s="65" t="s">
        <v>30</v>
      </c>
    </row>
    <row r="23" ht="12.75">
      <c r="B23" s="65" t="s">
        <v>115</v>
      </c>
    </row>
    <row r="27" spans="41:70" ht="18">
      <c r="AO27" s="1"/>
      <c r="AP27" s="3"/>
      <c r="AQ27" s="3"/>
      <c r="AR27" s="44"/>
      <c r="AS27" s="44"/>
      <c r="AT27" s="45"/>
      <c r="AU27" s="44"/>
      <c r="AV27" s="45"/>
      <c r="AW27" s="46"/>
      <c r="AX27" s="3"/>
      <c r="AY27" s="45"/>
      <c r="AZ27" s="47"/>
      <c r="BA27" s="46"/>
      <c r="BB27" s="3"/>
      <c r="BC27" s="3"/>
      <c r="BD27" s="45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</sheetData>
  <sheetProtection/>
  <mergeCells count="29">
    <mergeCell ref="B14:E17"/>
    <mergeCell ref="B1:BZ1"/>
    <mergeCell ref="A2:A3"/>
    <mergeCell ref="B2:G2"/>
    <mergeCell ref="H2:M2"/>
    <mergeCell ref="N2:R2"/>
    <mergeCell ref="S2:X2"/>
    <mergeCell ref="Y2:AD2"/>
    <mergeCell ref="AE2:AI2"/>
    <mergeCell ref="AJ2:AN2"/>
    <mergeCell ref="BS2:BV2"/>
    <mergeCell ref="BW2:BZ2"/>
    <mergeCell ref="CA2:CD2"/>
    <mergeCell ref="AU2:AV2"/>
    <mergeCell ref="AW2:AX2"/>
    <mergeCell ref="AY2:BD2"/>
    <mergeCell ref="BE2:BF2"/>
    <mergeCell ref="BG2:BH2"/>
    <mergeCell ref="BI2:BJ2"/>
    <mergeCell ref="CE2:CH2"/>
    <mergeCell ref="CI2:CJ2"/>
    <mergeCell ref="CK2:CT2"/>
    <mergeCell ref="CU2:CU3"/>
    <mergeCell ref="G14:H14"/>
    <mergeCell ref="G15:H15"/>
    <mergeCell ref="BK2:BL2"/>
    <mergeCell ref="BM2:BN2"/>
    <mergeCell ref="BO2:BR2"/>
    <mergeCell ref="AO2:AT2"/>
  </mergeCells>
  <printOptions/>
  <pageMargins left="0.7" right="0.7" top="0.75" bottom="0.75" header="0.3" footer="0.3"/>
  <pageSetup horizontalDpi="600" verticalDpi="600" orientation="landscape" paperSize="9" scale="54" r:id="rId1"/>
  <colBreaks count="6" manualBreakCount="6">
    <brk id="18" max="65535" man="1"/>
    <brk id="40" max="65535" man="1"/>
    <brk id="66" max="65535" man="1"/>
    <brk id="88" max="65535" man="1"/>
    <brk id="188" max="65535" man="1"/>
    <brk id="2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priv</cp:lastModifiedBy>
  <cp:lastPrinted>2022-02-03T13:50:26Z</cp:lastPrinted>
  <dcterms:created xsi:type="dcterms:W3CDTF">1996-10-08T23:32:33Z</dcterms:created>
  <dcterms:modified xsi:type="dcterms:W3CDTF">2022-02-07T10:20:16Z</dcterms:modified>
  <cp:category/>
  <cp:version/>
  <cp:contentType/>
  <cp:contentStatus/>
</cp:coreProperties>
</file>